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45" yWindow="1080" windowWidth="16380" windowHeight="9330" tabRatio="873" firstSheet="4" activeTab="12"/>
  </bookViews>
  <sheets>
    <sheet name="01" sheetId="17" r:id="rId1"/>
    <sheet name="02" sheetId="18" r:id="rId2"/>
    <sheet name="03" sheetId="19" r:id="rId3"/>
    <sheet name="04" sheetId="20" r:id="rId4"/>
    <sheet name="05" sheetId="21" r:id="rId5"/>
    <sheet name="06" sheetId="24" r:id="rId6"/>
    <sheet name="07" sheetId="25" r:id="rId7"/>
    <sheet name="08" sheetId="26" r:id="rId8"/>
    <sheet name="09" sheetId="27" r:id="rId9"/>
    <sheet name="10" sheetId="28" r:id="rId10"/>
    <sheet name="11" sheetId="31" r:id="rId11"/>
    <sheet name="12" sheetId="32" r:id="rId12"/>
    <sheet name="Year overview" sheetId="15" r:id="rId13"/>
    <sheet name="Chart1" sheetId="16" r:id="rId14"/>
    <sheet name="WINDROSE ALL WIND" sheetId="29" r:id="rId15"/>
    <sheet name="WIND DIR LOCAL&gt;50" sheetId="33" r:id="rId16"/>
    <sheet name="WIND DIR LOCAL 20&gt;notting" sheetId="30" r:id="rId17"/>
    <sheet name="diff (Notts)" sheetId="22" r:id="rId18"/>
    <sheet name="diff (roch)" sheetId="2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2" hidden="1">'Year overview'!$B$3:$X$168</definedName>
  </definedNames>
  <calcPr calcId="125725"/>
</workbook>
</file>

<file path=xl/calcChain.xml><?xml version="1.0" encoding="utf-8"?>
<calcChain xmlns="http://schemas.openxmlformats.org/spreadsheetml/2006/main">
  <c r="S5" i="1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369"/>
  <c r="S4"/>
  <c r="I34"/>
  <c r="H34"/>
  <c r="F34"/>
  <c r="D34"/>
  <c r="C34"/>
  <c r="B3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4"/>
  <c r="I369"/>
  <c r="I152"/>
  <c r="I153"/>
  <c r="I154"/>
  <c r="H188"/>
  <c r="H189"/>
  <c r="H190"/>
  <c r="H191"/>
  <c r="H192"/>
  <c r="H201"/>
  <c r="H202"/>
  <c r="H204"/>
  <c r="H205"/>
  <c r="H206"/>
  <c r="H207"/>
  <c r="H208"/>
  <c r="H209"/>
  <c r="H210"/>
  <c r="H211"/>
  <c r="H212"/>
  <c r="H213"/>
  <c r="H214"/>
  <c r="H21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55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304"/>
  <c r="H305"/>
  <c r="H306"/>
  <c r="H307"/>
  <c r="D275"/>
  <c r="I275" s="1"/>
  <c r="D276"/>
  <c r="I276" s="1"/>
  <c r="B246"/>
  <c r="E246" s="1"/>
  <c r="B215"/>
  <c r="E215" s="1"/>
  <c r="H124"/>
  <c r="B15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94"/>
  <c r="D93"/>
  <c r="B9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63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32"/>
  <c r="H3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4"/>
  <c r="B368"/>
  <c r="E368" s="1"/>
  <c r="C368"/>
  <c r="D368"/>
  <c r="I368" s="1"/>
  <c r="F368"/>
  <c r="S368" s="1"/>
  <c r="H368"/>
  <c r="B339"/>
  <c r="E339" s="1"/>
  <c r="C339"/>
  <c r="D339"/>
  <c r="I339" s="1"/>
  <c r="F339"/>
  <c r="S339" s="1"/>
  <c r="H339"/>
  <c r="B340"/>
  <c r="E340" s="1"/>
  <c r="C340"/>
  <c r="D340"/>
  <c r="I340" s="1"/>
  <c r="F340"/>
  <c r="S340" s="1"/>
  <c r="H340"/>
  <c r="B341"/>
  <c r="E341" s="1"/>
  <c r="C341"/>
  <c r="D341"/>
  <c r="I341" s="1"/>
  <c r="F341"/>
  <c r="S341" s="1"/>
  <c r="H341"/>
  <c r="B342"/>
  <c r="E342" s="1"/>
  <c r="C342"/>
  <c r="D342"/>
  <c r="I342" s="1"/>
  <c r="F342"/>
  <c r="S342" s="1"/>
  <c r="H342"/>
  <c r="B343"/>
  <c r="E343" s="1"/>
  <c r="C343"/>
  <c r="D343"/>
  <c r="I343" s="1"/>
  <c r="F343"/>
  <c r="S343" s="1"/>
  <c r="H343"/>
  <c r="B344"/>
  <c r="E344" s="1"/>
  <c r="C344"/>
  <c r="D344"/>
  <c r="I344" s="1"/>
  <c r="F344"/>
  <c r="S344" s="1"/>
  <c r="H344"/>
  <c r="B345"/>
  <c r="E345" s="1"/>
  <c r="C345"/>
  <c r="D345"/>
  <c r="I345" s="1"/>
  <c r="F345"/>
  <c r="S345" s="1"/>
  <c r="H345"/>
  <c r="B346"/>
  <c r="E346" s="1"/>
  <c r="C346"/>
  <c r="D346"/>
  <c r="I346" s="1"/>
  <c r="F346"/>
  <c r="S346" s="1"/>
  <c r="H346"/>
  <c r="B347"/>
  <c r="E347" s="1"/>
  <c r="C347"/>
  <c r="D347"/>
  <c r="I347" s="1"/>
  <c r="F347"/>
  <c r="S347" s="1"/>
  <c r="H347"/>
  <c r="B348"/>
  <c r="E348" s="1"/>
  <c r="C348"/>
  <c r="D348"/>
  <c r="I348" s="1"/>
  <c r="F348"/>
  <c r="S348" s="1"/>
  <c r="H348"/>
  <c r="B349"/>
  <c r="E349" s="1"/>
  <c r="C349"/>
  <c r="D349"/>
  <c r="I349" s="1"/>
  <c r="F349"/>
  <c r="S349" s="1"/>
  <c r="H349"/>
  <c r="B350"/>
  <c r="E350" s="1"/>
  <c r="C350"/>
  <c r="D350"/>
  <c r="I350" s="1"/>
  <c r="F350"/>
  <c r="S350" s="1"/>
  <c r="H350"/>
  <c r="B351"/>
  <c r="E351" s="1"/>
  <c r="C351"/>
  <c r="D351"/>
  <c r="I351" s="1"/>
  <c r="F351"/>
  <c r="S351" s="1"/>
  <c r="H351"/>
  <c r="B352"/>
  <c r="E352" s="1"/>
  <c r="C352"/>
  <c r="D352"/>
  <c r="I352" s="1"/>
  <c r="F352"/>
  <c r="S352" s="1"/>
  <c r="H352"/>
  <c r="B353"/>
  <c r="E353" s="1"/>
  <c r="C353"/>
  <c r="D353"/>
  <c r="I353" s="1"/>
  <c r="F353"/>
  <c r="S353" s="1"/>
  <c r="H353"/>
  <c r="B354"/>
  <c r="E354" s="1"/>
  <c r="C354"/>
  <c r="D354"/>
  <c r="I354" s="1"/>
  <c r="F354"/>
  <c r="S354" s="1"/>
  <c r="H354"/>
  <c r="B355"/>
  <c r="E355" s="1"/>
  <c r="C355"/>
  <c r="D355"/>
  <c r="I355" s="1"/>
  <c r="F355"/>
  <c r="S355" s="1"/>
  <c r="H355"/>
  <c r="B356"/>
  <c r="E356" s="1"/>
  <c r="C356"/>
  <c r="D356"/>
  <c r="I356" s="1"/>
  <c r="F356"/>
  <c r="S356" s="1"/>
  <c r="H356"/>
  <c r="B357"/>
  <c r="E357" s="1"/>
  <c r="C357"/>
  <c r="D357"/>
  <c r="I357" s="1"/>
  <c r="F357"/>
  <c r="S357" s="1"/>
  <c r="H357"/>
  <c r="B358"/>
  <c r="E358" s="1"/>
  <c r="C358"/>
  <c r="D358"/>
  <c r="I358" s="1"/>
  <c r="F358"/>
  <c r="S358" s="1"/>
  <c r="H358"/>
  <c r="B359"/>
  <c r="E359" s="1"/>
  <c r="C359"/>
  <c r="D359"/>
  <c r="I359" s="1"/>
  <c r="F359"/>
  <c r="S359" s="1"/>
  <c r="H359"/>
  <c r="B360"/>
  <c r="E360" s="1"/>
  <c r="C360"/>
  <c r="D360"/>
  <c r="I360" s="1"/>
  <c r="F360"/>
  <c r="S360" s="1"/>
  <c r="H360"/>
  <c r="B361"/>
  <c r="E361" s="1"/>
  <c r="C361"/>
  <c r="D361"/>
  <c r="I361" s="1"/>
  <c r="F361"/>
  <c r="S361" s="1"/>
  <c r="H361"/>
  <c r="B362"/>
  <c r="E362" s="1"/>
  <c r="C362"/>
  <c r="D362"/>
  <c r="I362" s="1"/>
  <c r="F362"/>
  <c r="S362" s="1"/>
  <c r="H362"/>
  <c r="B363"/>
  <c r="E363" s="1"/>
  <c r="C363"/>
  <c r="D363"/>
  <c r="I363" s="1"/>
  <c r="F363"/>
  <c r="S363" s="1"/>
  <c r="H363"/>
  <c r="B364"/>
  <c r="E364" s="1"/>
  <c r="C364"/>
  <c r="D364"/>
  <c r="I364" s="1"/>
  <c r="F364"/>
  <c r="S364" s="1"/>
  <c r="H364"/>
  <c r="B365"/>
  <c r="E365" s="1"/>
  <c r="C365"/>
  <c r="D365"/>
  <c r="I365" s="1"/>
  <c r="F365"/>
  <c r="S365" s="1"/>
  <c r="H365"/>
  <c r="B366"/>
  <c r="E366" s="1"/>
  <c r="C366"/>
  <c r="D366"/>
  <c r="I366" s="1"/>
  <c r="F366"/>
  <c r="S366" s="1"/>
  <c r="H366"/>
  <c r="B367"/>
  <c r="E367" s="1"/>
  <c r="C367"/>
  <c r="D367"/>
  <c r="I367" s="1"/>
  <c r="F367"/>
  <c r="S367" s="1"/>
  <c r="H367"/>
  <c r="H338"/>
  <c r="F338"/>
  <c r="S338" s="1"/>
  <c r="B338"/>
  <c r="E338" s="1"/>
  <c r="D338"/>
  <c r="I338" s="1"/>
  <c r="C338"/>
  <c r="B309"/>
  <c r="E309" s="1"/>
  <c r="C309"/>
  <c r="D309"/>
  <c r="I309" s="1"/>
  <c r="F309"/>
  <c r="S309" s="1"/>
  <c r="H309"/>
  <c r="B310"/>
  <c r="E310" s="1"/>
  <c r="C310"/>
  <c r="D310"/>
  <c r="I310" s="1"/>
  <c r="F310"/>
  <c r="S310" s="1"/>
  <c r="H310"/>
  <c r="B311"/>
  <c r="E311" s="1"/>
  <c r="C311"/>
  <c r="D311"/>
  <c r="I311" s="1"/>
  <c r="F311"/>
  <c r="S311" s="1"/>
  <c r="H311"/>
  <c r="B312"/>
  <c r="E312" s="1"/>
  <c r="C312"/>
  <c r="D312"/>
  <c r="I312" s="1"/>
  <c r="F312"/>
  <c r="S312" s="1"/>
  <c r="H312"/>
  <c r="B313"/>
  <c r="E313" s="1"/>
  <c r="C313"/>
  <c r="D313"/>
  <c r="I313" s="1"/>
  <c r="F313"/>
  <c r="S313" s="1"/>
  <c r="H313"/>
  <c r="B314"/>
  <c r="E314" s="1"/>
  <c r="C314"/>
  <c r="D314"/>
  <c r="I314" s="1"/>
  <c r="F314"/>
  <c r="S314" s="1"/>
  <c r="H314"/>
  <c r="B315"/>
  <c r="E315" s="1"/>
  <c r="C315"/>
  <c r="D315"/>
  <c r="I315" s="1"/>
  <c r="F315"/>
  <c r="S315" s="1"/>
  <c r="H315"/>
  <c r="B316"/>
  <c r="E316" s="1"/>
  <c r="C316"/>
  <c r="D316"/>
  <c r="I316" s="1"/>
  <c r="F316"/>
  <c r="S316" s="1"/>
  <c r="H316"/>
  <c r="B317"/>
  <c r="E317" s="1"/>
  <c r="C317"/>
  <c r="D317"/>
  <c r="I317" s="1"/>
  <c r="F317"/>
  <c r="S317" s="1"/>
  <c r="H317"/>
  <c r="B318"/>
  <c r="E318" s="1"/>
  <c r="C318"/>
  <c r="D318"/>
  <c r="I318" s="1"/>
  <c r="F318"/>
  <c r="S318" s="1"/>
  <c r="H318"/>
  <c r="B319"/>
  <c r="E319" s="1"/>
  <c r="C319"/>
  <c r="D319"/>
  <c r="I319" s="1"/>
  <c r="F319"/>
  <c r="S319" s="1"/>
  <c r="H319"/>
  <c r="B320"/>
  <c r="E320" s="1"/>
  <c r="C320"/>
  <c r="D320"/>
  <c r="I320" s="1"/>
  <c r="F320"/>
  <c r="S320" s="1"/>
  <c r="H320"/>
  <c r="B321"/>
  <c r="E321" s="1"/>
  <c r="C321"/>
  <c r="D321"/>
  <c r="I321" s="1"/>
  <c r="F321"/>
  <c r="S321" s="1"/>
  <c r="H321"/>
  <c r="B322"/>
  <c r="E322" s="1"/>
  <c r="C322"/>
  <c r="D322"/>
  <c r="I322" s="1"/>
  <c r="F322"/>
  <c r="S322" s="1"/>
  <c r="H322"/>
  <c r="B323"/>
  <c r="E323" s="1"/>
  <c r="C323"/>
  <c r="D323"/>
  <c r="I323" s="1"/>
  <c r="F323"/>
  <c r="S323" s="1"/>
  <c r="H323"/>
  <c r="B324"/>
  <c r="E324" s="1"/>
  <c r="C324"/>
  <c r="D324"/>
  <c r="I324" s="1"/>
  <c r="F324"/>
  <c r="S324" s="1"/>
  <c r="H324"/>
  <c r="B325"/>
  <c r="E325" s="1"/>
  <c r="C325"/>
  <c r="D325"/>
  <c r="I325" s="1"/>
  <c r="F325"/>
  <c r="S325" s="1"/>
  <c r="H325"/>
  <c r="B326"/>
  <c r="E326" s="1"/>
  <c r="C326"/>
  <c r="D326"/>
  <c r="I326" s="1"/>
  <c r="F326"/>
  <c r="S326" s="1"/>
  <c r="H326"/>
  <c r="B327"/>
  <c r="E327" s="1"/>
  <c r="C327"/>
  <c r="D327"/>
  <c r="I327" s="1"/>
  <c r="F327"/>
  <c r="S327" s="1"/>
  <c r="H327"/>
  <c r="B328"/>
  <c r="E328" s="1"/>
  <c r="C328"/>
  <c r="D328"/>
  <c r="I328" s="1"/>
  <c r="F328"/>
  <c r="S328" s="1"/>
  <c r="H328"/>
  <c r="B329"/>
  <c r="E329" s="1"/>
  <c r="C329"/>
  <c r="D329"/>
  <c r="I329" s="1"/>
  <c r="F329"/>
  <c r="S329" s="1"/>
  <c r="H329"/>
  <c r="B330"/>
  <c r="E330" s="1"/>
  <c r="C330"/>
  <c r="D330"/>
  <c r="I330" s="1"/>
  <c r="F330"/>
  <c r="S330" s="1"/>
  <c r="H330"/>
  <c r="B331"/>
  <c r="E331" s="1"/>
  <c r="C331"/>
  <c r="D331"/>
  <c r="I331" s="1"/>
  <c r="F331"/>
  <c r="S331" s="1"/>
  <c r="H331"/>
  <c r="B332"/>
  <c r="E332" s="1"/>
  <c r="C332"/>
  <c r="D332"/>
  <c r="I332" s="1"/>
  <c r="F332"/>
  <c r="S332" s="1"/>
  <c r="H332"/>
  <c r="B333"/>
  <c r="E333" s="1"/>
  <c r="C333"/>
  <c r="D333"/>
  <c r="I333" s="1"/>
  <c r="F333"/>
  <c r="S333" s="1"/>
  <c r="H333"/>
  <c r="B334"/>
  <c r="E334" s="1"/>
  <c r="C334"/>
  <c r="D334"/>
  <c r="I334" s="1"/>
  <c r="F334"/>
  <c r="S334" s="1"/>
  <c r="H334"/>
  <c r="B335"/>
  <c r="E335" s="1"/>
  <c r="C335"/>
  <c r="D335"/>
  <c r="I335" s="1"/>
  <c r="F335"/>
  <c r="S335" s="1"/>
  <c r="H335"/>
  <c r="B336"/>
  <c r="E336" s="1"/>
  <c r="C336"/>
  <c r="D336"/>
  <c r="I336" s="1"/>
  <c r="F336"/>
  <c r="S336" s="1"/>
  <c r="H336"/>
  <c r="B337"/>
  <c r="E337" s="1"/>
  <c r="C337"/>
  <c r="D337"/>
  <c r="I337" s="1"/>
  <c r="F337"/>
  <c r="S337" s="1"/>
  <c r="H337"/>
  <c r="H308"/>
  <c r="F308"/>
  <c r="S308" s="1"/>
  <c r="D308"/>
  <c r="I308" s="1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278"/>
  <c r="C308"/>
  <c r="B308"/>
  <c r="E308" s="1"/>
  <c r="D154"/>
  <c r="D215"/>
  <c r="I215" s="1"/>
  <c r="D246"/>
  <c r="I246" s="1"/>
  <c r="B298"/>
  <c r="E298" s="1"/>
  <c r="D298"/>
  <c r="I298" s="1"/>
  <c r="F298"/>
  <c r="S298" s="1"/>
  <c r="G298"/>
  <c r="H298"/>
  <c r="B299"/>
  <c r="E299" s="1"/>
  <c r="D299"/>
  <c r="I299" s="1"/>
  <c r="F299"/>
  <c r="S299" s="1"/>
  <c r="G299"/>
  <c r="H299"/>
  <c r="B300"/>
  <c r="E300" s="1"/>
  <c r="D300"/>
  <c r="I300" s="1"/>
  <c r="F300"/>
  <c r="S300" s="1"/>
  <c r="G300"/>
  <c r="H300"/>
  <c r="B301"/>
  <c r="E301" s="1"/>
  <c r="D301"/>
  <c r="I301" s="1"/>
  <c r="F301"/>
  <c r="S301" s="1"/>
  <c r="G301"/>
  <c r="H301"/>
  <c r="B302"/>
  <c r="E302" s="1"/>
  <c r="D302"/>
  <c r="I302" s="1"/>
  <c r="F302"/>
  <c r="S302" s="1"/>
  <c r="G302"/>
  <c r="H302"/>
  <c r="B303"/>
  <c r="E303" s="1"/>
  <c r="D303"/>
  <c r="I303" s="1"/>
  <c r="F303"/>
  <c r="S303" s="1"/>
  <c r="G303"/>
  <c r="H303"/>
  <c r="B304"/>
  <c r="E304" s="1"/>
  <c r="D304"/>
  <c r="I304" s="1"/>
  <c r="F304"/>
  <c r="S304" s="1"/>
  <c r="G304"/>
  <c r="B305"/>
  <c r="E305" s="1"/>
  <c r="D305"/>
  <c r="I305" s="1"/>
  <c r="F305"/>
  <c r="S305" s="1"/>
  <c r="G305"/>
  <c r="B306"/>
  <c r="E306" s="1"/>
  <c r="D306"/>
  <c r="I306" s="1"/>
  <c r="F306"/>
  <c r="S306" s="1"/>
  <c r="G306"/>
  <c r="B307"/>
  <c r="E307" s="1"/>
  <c r="D307"/>
  <c r="I307" s="1"/>
  <c r="F307"/>
  <c r="S307" s="1"/>
  <c r="G307"/>
  <c r="B278"/>
  <c r="E278" s="1"/>
  <c r="D278"/>
  <c r="I278" s="1"/>
  <c r="F278"/>
  <c r="S278" s="1"/>
  <c r="G278"/>
  <c r="H278"/>
  <c r="B279"/>
  <c r="E279" s="1"/>
  <c r="D279"/>
  <c r="I279" s="1"/>
  <c r="F279"/>
  <c r="S279" s="1"/>
  <c r="G279"/>
  <c r="H279"/>
  <c r="B280"/>
  <c r="E280" s="1"/>
  <c r="D280"/>
  <c r="I280" s="1"/>
  <c r="F280"/>
  <c r="S280" s="1"/>
  <c r="G280"/>
  <c r="H280"/>
  <c r="B281"/>
  <c r="E281" s="1"/>
  <c r="D281"/>
  <c r="I281" s="1"/>
  <c r="F281"/>
  <c r="S281" s="1"/>
  <c r="G281"/>
  <c r="H281"/>
  <c r="B282"/>
  <c r="E282" s="1"/>
  <c r="D282"/>
  <c r="I282" s="1"/>
  <c r="F282"/>
  <c r="S282" s="1"/>
  <c r="G282"/>
  <c r="H282"/>
  <c r="B283"/>
  <c r="E283" s="1"/>
  <c r="D283"/>
  <c r="I283" s="1"/>
  <c r="F283"/>
  <c r="S283" s="1"/>
  <c r="G283"/>
  <c r="H283"/>
  <c r="B284"/>
  <c r="E284" s="1"/>
  <c r="D284"/>
  <c r="I284" s="1"/>
  <c r="F284"/>
  <c r="S284" s="1"/>
  <c r="G284"/>
  <c r="H284"/>
  <c r="B285"/>
  <c r="E285" s="1"/>
  <c r="D285"/>
  <c r="I285" s="1"/>
  <c r="F285"/>
  <c r="S285" s="1"/>
  <c r="G285"/>
  <c r="H285"/>
  <c r="B286"/>
  <c r="E286" s="1"/>
  <c r="D286"/>
  <c r="I286" s="1"/>
  <c r="F286"/>
  <c r="S286" s="1"/>
  <c r="G286"/>
  <c r="H286"/>
  <c r="B287"/>
  <c r="E287" s="1"/>
  <c r="D287"/>
  <c r="I287" s="1"/>
  <c r="F287"/>
  <c r="S287" s="1"/>
  <c r="G287"/>
  <c r="H287"/>
  <c r="B288"/>
  <c r="E288" s="1"/>
  <c r="D288"/>
  <c r="I288" s="1"/>
  <c r="F288"/>
  <c r="S288" s="1"/>
  <c r="G288"/>
  <c r="H288"/>
  <c r="B289"/>
  <c r="E289" s="1"/>
  <c r="D289"/>
  <c r="I289" s="1"/>
  <c r="F289"/>
  <c r="S289" s="1"/>
  <c r="G289"/>
  <c r="H289"/>
  <c r="B290"/>
  <c r="E290" s="1"/>
  <c r="D290"/>
  <c r="I290" s="1"/>
  <c r="F290"/>
  <c r="S290" s="1"/>
  <c r="G290"/>
  <c r="H290"/>
  <c r="B291"/>
  <c r="E291" s="1"/>
  <c r="D291"/>
  <c r="I291" s="1"/>
  <c r="F291"/>
  <c r="S291" s="1"/>
  <c r="G291"/>
  <c r="H291"/>
  <c r="B292"/>
  <c r="E292" s="1"/>
  <c r="D292"/>
  <c r="I292" s="1"/>
  <c r="F292"/>
  <c r="S292" s="1"/>
  <c r="G292"/>
  <c r="H292"/>
  <c r="B293"/>
  <c r="E293" s="1"/>
  <c r="D293"/>
  <c r="I293" s="1"/>
  <c r="F293"/>
  <c r="S293" s="1"/>
  <c r="G293"/>
  <c r="H293"/>
  <c r="B294"/>
  <c r="E294" s="1"/>
  <c r="D294"/>
  <c r="I294" s="1"/>
  <c r="F294"/>
  <c r="S294" s="1"/>
  <c r="G294"/>
  <c r="H294"/>
  <c r="B295"/>
  <c r="E295" s="1"/>
  <c r="D295"/>
  <c r="I295" s="1"/>
  <c r="F295"/>
  <c r="S295" s="1"/>
  <c r="G295"/>
  <c r="H295"/>
  <c r="B296"/>
  <c r="E296" s="1"/>
  <c r="D296"/>
  <c r="I296" s="1"/>
  <c r="F296"/>
  <c r="S296" s="1"/>
  <c r="G296"/>
  <c r="H296"/>
  <c r="B297"/>
  <c r="E297" s="1"/>
  <c r="D297"/>
  <c r="I297" s="1"/>
  <c r="F297"/>
  <c r="S297" s="1"/>
  <c r="G297"/>
  <c r="H297"/>
  <c r="H277"/>
  <c r="F277"/>
  <c r="S277" s="1"/>
  <c r="D277"/>
  <c r="I277" s="1"/>
  <c r="AC333"/>
  <c r="AB333"/>
  <c r="AA333"/>
  <c r="Z333"/>
  <c r="B277"/>
  <c r="E277" s="1"/>
  <c r="B276"/>
  <c r="E276" s="1"/>
  <c r="B275"/>
  <c r="E275" s="1"/>
  <c r="B274"/>
  <c r="E274" s="1"/>
  <c r="B247"/>
  <c r="E247" s="1"/>
  <c r="B245"/>
  <c r="E245" s="1"/>
  <c r="B244"/>
  <c r="E244" s="1"/>
  <c r="B243"/>
  <c r="E243" s="1"/>
  <c r="B216"/>
  <c r="E216" s="1"/>
  <c r="B214"/>
  <c r="E214" s="1"/>
  <c r="B213"/>
  <c r="E213" s="1"/>
  <c r="B212"/>
  <c r="E212" s="1"/>
  <c r="B185"/>
  <c r="E185" s="1"/>
  <c r="B184"/>
  <c r="E184" s="1"/>
  <c r="B183"/>
  <c r="E183" s="1"/>
  <c r="B182"/>
  <c r="E182" s="1"/>
  <c r="B155"/>
  <c r="E155" s="1"/>
  <c r="B153"/>
  <c r="B152"/>
  <c r="B151"/>
  <c r="B124"/>
  <c r="B123"/>
  <c r="B122"/>
  <c r="B121"/>
  <c r="B94"/>
  <c r="B92"/>
  <c r="B91"/>
  <c r="B90"/>
  <c r="B63"/>
  <c r="B62"/>
  <c r="B35"/>
  <c r="AB335" s="1"/>
  <c r="AC334"/>
  <c r="K33"/>
  <c r="AB33" s="1"/>
  <c r="B33"/>
  <c r="B32"/>
  <c r="AC332" s="1"/>
  <c r="B31"/>
  <c r="AC331" s="1"/>
  <c r="B4"/>
  <c r="K246"/>
  <c r="K154"/>
  <c r="G277"/>
  <c r="C277"/>
  <c r="B248"/>
  <c r="E248" s="1"/>
  <c r="C248"/>
  <c r="D248"/>
  <c r="I248" s="1"/>
  <c r="F248"/>
  <c r="S248" s="1"/>
  <c r="G248"/>
  <c r="H248"/>
  <c r="B249"/>
  <c r="E249" s="1"/>
  <c r="C249"/>
  <c r="D249"/>
  <c r="I249" s="1"/>
  <c r="F249"/>
  <c r="S249" s="1"/>
  <c r="G249"/>
  <c r="H249"/>
  <c r="B250"/>
  <c r="E250" s="1"/>
  <c r="C250"/>
  <c r="D250"/>
  <c r="I250" s="1"/>
  <c r="F250"/>
  <c r="S250" s="1"/>
  <c r="G250"/>
  <c r="H250"/>
  <c r="B251"/>
  <c r="E251" s="1"/>
  <c r="C251"/>
  <c r="D251"/>
  <c r="I251" s="1"/>
  <c r="F251"/>
  <c r="S251" s="1"/>
  <c r="G251"/>
  <c r="H251"/>
  <c r="B252"/>
  <c r="E252" s="1"/>
  <c r="C252"/>
  <c r="D252"/>
  <c r="I252" s="1"/>
  <c r="F252"/>
  <c r="S252" s="1"/>
  <c r="G252"/>
  <c r="H252"/>
  <c r="B253"/>
  <c r="E253" s="1"/>
  <c r="C253"/>
  <c r="D253"/>
  <c r="I253" s="1"/>
  <c r="F253"/>
  <c r="S253" s="1"/>
  <c r="G253"/>
  <c r="H253"/>
  <c r="B254"/>
  <c r="E254" s="1"/>
  <c r="C254"/>
  <c r="D254"/>
  <c r="I254" s="1"/>
  <c r="F254"/>
  <c r="S254" s="1"/>
  <c r="G254"/>
  <c r="H254"/>
  <c r="B255"/>
  <c r="E255" s="1"/>
  <c r="C255"/>
  <c r="D255"/>
  <c r="I255" s="1"/>
  <c r="F255"/>
  <c r="S255" s="1"/>
  <c r="G255"/>
  <c r="H255"/>
  <c r="B256"/>
  <c r="E256" s="1"/>
  <c r="C256"/>
  <c r="D256"/>
  <c r="I256" s="1"/>
  <c r="F256"/>
  <c r="S256" s="1"/>
  <c r="G256"/>
  <c r="H256"/>
  <c r="B257"/>
  <c r="E257" s="1"/>
  <c r="C257"/>
  <c r="D257"/>
  <c r="I257" s="1"/>
  <c r="F257"/>
  <c r="S257" s="1"/>
  <c r="G257"/>
  <c r="H257"/>
  <c r="B258"/>
  <c r="E258" s="1"/>
  <c r="C258"/>
  <c r="D258"/>
  <c r="I258" s="1"/>
  <c r="F258"/>
  <c r="S258" s="1"/>
  <c r="G258"/>
  <c r="H258"/>
  <c r="B259"/>
  <c r="E259" s="1"/>
  <c r="C259"/>
  <c r="D259"/>
  <c r="I259" s="1"/>
  <c r="F259"/>
  <c r="S259" s="1"/>
  <c r="G259"/>
  <c r="H259"/>
  <c r="B260"/>
  <c r="E260" s="1"/>
  <c r="C260"/>
  <c r="D260"/>
  <c r="I260" s="1"/>
  <c r="F260"/>
  <c r="S260" s="1"/>
  <c r="G260"/>
  <c r="H260"/>
  <c r="B261"/>
  <c r="E261" s="1"/>
  <c r="C261"/>
  <c r="D261"/>
  <c r="I261" s="1"/>
  <c r="F261"/>
  <c r="S261" s="1"/>
  <c r="G261"/>
  <c r="H261"/>
  <c r="B262"/>
  <c r="E262" s="1"/>
  <c r="C262"/>
  <c r="D262"/>
  <c r="I262" s="1"/>
  <c r="F262"/>
  <c r="S262" s="1"/>
  <c r="G262"/>
  <c r="H262"/>
  <c r="B263"/>
  <c r="E263" s="1"/>
  <c r="C263"/>
  <c r="D263"/>
  <c r="I263" s="1"/>
  <c r="F263"/>
  <c r="S263" s="1"/>
  <c r="G263"/>
  <c r="H263"/>
  <c r="B264"/>
  <c r="E264" s="1"/>
  <c r="C264"/>
  <c r="D264"/>
  <c r="I264" s="1"/>
  <c r="F264"/>
  <c r="S264" s="1"/>
  <c r="G264"/>
  <c r="H264"/>
  <c r="B265"/>
  <c r="E265" s="1"/>
  <c r="C265"/>
  <c r="D265"/>
  <c r="I265" s="1"/>
  <c r="F265"/>
  <c r="S265" s="1"/>
  <c r="G265"/>
  <c r="H265"/>
  <c r="B266"/>
  <c r="E266" s="1"/>
  <c r="C266"/>
  <c r="D266"/>
  <c r="I266" s="1"/>
  <c r="F266"/>
  <c r="S266" s="1"/>
  <c r="G266"/>
  <c r="H266"/>
  <c r="B267"/>
  <c r="E267" s="1"/>
  <c r="C267"/>
  <c r="D267"/>
  <c r="I267" s="1"/>
  <c r="F267"/>
  <c r="S267" s="1"/>
  <c r="G267"/>
  <c r="H267"/>
  <c r="B268"/>
  <c r="E268" s="1"/>
  <c r="C268"/>
  <c r="D268"/>
  <c r="I268" s="1"/>
  <c r="F268"/>
  <c r="S268" s="1"/>
  <c r="G268"/>
  <c r="H268"/>
  <c r="B269"/>
  <c r="E269" s="1"/>
  <c r="C269"/>
  <c r="D269"/>
  <c r="I269" s="1"/>
  <c r="F269"/>
  <c r="S269" s="1"/>
  <c r="G269"/>
  <c r="H269"/>
  <c r="B270"/>
  <c r="E270" s="1"/>
  <c r="C270"/>
  <c r="D270"/>
  <c r="I270" s="1"/>
  <c r="F270"/>
  <c r="S270" s="1"/>
  <c r="G270"/>
  <c r="H270"/>
  <c r="B271"/>
  <c r="E271" s="1"/>
  <c r="C271"/>
  <c r="D271"/>
  <c r="I271" s="1"/>
  <c r="F271"/>
  <c r="S271" s="1"/>
  <c r="G271"/>
  <c r="H271"/>
  <c r="B272"/>
  <c r="E272" s="1"/>
  <c r="C272"/>
  <c r="D272"/>
  <c r="I272" s="1"/>
  <c r="F272"/>
  <c r="S272" s="1"/>
  <c r="G272"/>
  <c r="H272"/>
  <c r="B273"/>
  <c r="E273" s="1"/>
  <c r="C273"/>
  <c r="D273"/>
  <c r="I273" s="1"/>
  <c r="F273"/>
  <c r="S273" s="1"/>
  <c r="G273"/>
  <c r="H273"/>
  <c r="C274"/>
  <c r="D274"/>
  <c r="I274" s="1"/>
  <c r="F274"/>
  <c r="S274" s="1"/>
  <c r="G274"/>
  <c r="H274"/>
  <c r="C275"/>
  <c r="F275"/>
  <c r="S275" s="1"/>
  <c r="G275"/>
  <c r="H275"/>
  <c r="C276"/>
  <c r="F276"/>
  <c r="S276" s="1"/>
  <c r="G276"/>
  <c r="H276"/>
  <c r="H247"/>
  <c r="G247"/>
  <c r="F247"/>
  <c r="S247" s="1"/>
  <c r="D247"/>
  <c r="I247" s="1"/>
  <c r="C247"/>
  <c r="C245"/>
  <c r="D245"/>
  <c r="I245" s="1"/>
  <c r="F245"/>
  <c r="S245" s="1"/>
  <c r="G245"/>
  <c r="H245"/>
  <c r="K245"/>
  <c r="C246"/>
  <c r="F246"/>
  <c r="S246" s="1"/>
  <c r="G246"/>
  <c r="H246"/>
  <c r="C244"/>
  <c r="D244"/>
  <c r="I244" s="1"/>
  <c r="F244"/>
  <c r="S244" s="1"/>
  <c r="G244"/>
  <c r="H244"/>
  <c r="K244"/>
  <c r="B239"/>
  <c r="E239" s="1"/>
  <c r="C239"/>
  <c r="D239"/>
  <c r="I239" s="1"/>
  <c r="F239"/>
  <c r="S239" s="1"/>
  <c r="G239"/>
  <c r="H239"/>
  <c r="K239"/>
  <c r="B240"/>
  <c r="E240" s="1"/>
  <c r="C240"/>
  <c r="D240"/>
  <c r="K240" s="1"/>
  <c r="F240"/>
  <c r="S240" s="1"/>
  <c r="G240"/>
  <c r="H240"/>
  <c r="B241"/>
  <c r="E241" s="1"/>
  <c r="C241"/>
  <c r="D241"/>
  <c r="I241" s="1"/>
  <c r="F241"/>
  <c r="S241" s="1"/>
  <c r="G241"/>
  <c r="H241"/>
  <c r="K241"/>
  <c r="B242"/>
  <c r="E242" s="1"/>
  <c r="C242"/>
  <c r="D242"/>
  <c r="I242" s="1"/>
  <c r="F242"/>
  <c r="S242" s="1"/>
  <c r="G242"/>
  <c r="H242"/>
  <c r="K242"/>
  <c r="C243"/>
  <c r="D243"/>
  <c r="I243" s="1"/>
  <c r="F243"/>
  <c r="S243" s="1"/>
  <c r="G243"/>
  <c r="H243"/>
  <c r="K243"/>
  <c r="B217"/>
  <c r="E217" s="1"/>
  <c r="C217"/>
  <c r="D217"/>
  <c r="I217" s="1"/>
  <c r="F217"/>
  <c r="S217" s="1"/>
  <c r="G217"/>
  <c r="H217"/>
  <c r="K217"/>
  <c r="B218"/>
  <c r="E218" s="1"/>
  <c r="C218"/>
  <c r="D218"/>
  <c r="I218" s="1"/>
  <c r="F218"/>
  <c r="S218" s="1"/>
  <c r="G218"/>
  <c r="H218"/>
  <c r="K218"/>
  <c r="B219"/>
  <c r="E219" s="1"/>
  <c r="C219"/>
  <c r="D219"/>
  <c r="K219" s="1"/>
  <c r="F219"/>
  <c r="S219" s="1"/>
  <c r="G219"/>
  <c r="H219"/>
  <c r="B220"/>
  <c r="E220" s="1"/>
  <c r="C220"/>
  <c r="D220"/>
  <c r="I220" s="1"/>
  <c r="F220"/>
  <c r="S220" s="1"/>
  <c r="G220"/>
  <c r="H220"/>
  <c r="K220"/>
  <c r="B221"/>
  <c r="E221" s="1"/>
  <c r="C221"/>
  <c r="D221"/>
  <c r="I221" s="1"/>
  <c r="F221"/>
  <c r="S221" s="1"/>
  <c r="G221"/>
  <c r="H221"/>
  <c r="K221"/>
  <c r="B222"/>
  <c r="E222" s="1"/>
  <c r="C222"/>
  <c r="D222"/>
  <c r="I222" s="1"/>
  <c r="F222"/>
  <c r="S222" s="1"/>
  <c r="G222"/>
  <c r="H222"/>
  <c r="K222"/>
  <c r="B223"/>
  <c r="E223" s="1"/>
  <c r="C223"/>
  <c r="D223"/>
  <c r="K223" s="1"/>
  <c r="F223"/>
  <c r="S223" s="1"/>
  <c r="G223"/>
  <c r="H223"/>
  <c r="B224"/>
  <c r="E224" s="1"/>
  <c r="C224"/>
  <c r="D224"/>
  <c r="I224" s="1"/>
  <c r="F224"/>
  <c r="S224" s="1"/>
  <c r="G224"/>
  <c r="H224"/>
  <c r="K224"/>
  <c r="B225"/>
  <c r="E225" s="1"/>
  <c r="C225"/>
  <c r="D225"/>
  <c r="I225" s="1"/>
  <c r="F225"/>
  <c r="S225" s="1"/>
  <c r="G225"/>
  <c r="H225"/>
  <c r="K225"/>
  <c r="B226"/>
  <c r="E226" s="1"/>
  <c r="C226"/>
  <c r="D226"/>
  <c r="I226" s="1"/>
  <c r="F226"/>
  <c r="S226" s="1"/>
  <c r="G226"/>
  <c r="H226"/>
  <c r="K226"/>
  <c r="B227"/>
  <c r="E227" s="1"/>
  <c r="C227"/>
  <c r="D227"/>
  <c r="K227" s="1"/>
  <c r="F227"/>
  <c r="S227" s="1"/>
  <c r="G227"/>
  <c r="H227"/>
  <c r="B228"/>
  <c r="E228" s="1"/>
  <c r="C228"/>
  <c r="D228"/>
  <c r="I228" s="1"/>
  <c r="F228"/>
  <c r="S228" s="1"/>
  <c r="G228"/>
  <c r="H228"/>
  <c r="K228"/>
  <c r="B229"/>
  <c r="E229" s="1"/>
  <c r="C229"/>
  <c r="D229"/>
  <c r="I229" s="1"/>
  <c r="F229"/>
  <c r="S229" s="1"/>
  <c r="G229"/>
  <c r="H229"/>
  <c r="K229"/>
  <c r="B230"/>
  <c r="E230" s="1"/>
  <c r="C230"/>
  <c r="D230"/>
  <c r="I230" s="1"/>
  <c r="F230"/>
  <c r="S230" s="1"/>
  <c r="G230"/>
  <c r="H230"/>
  <c r="K230"/>
  <c r="B231"/>
  <c r="E231" s="1"/>
  <c r="C231"/>
  <c r="D231"/>
  <c r="K231" s="1"/>
  <c r="F231"/>
  <c r="S231" s="1"/>
  <c r="G231"/>
  <c r="H231"/>
  <c r="B232"/>
  <c r="E232" s="1"/>
  <c r="C232"/>
  <c r="D232"/>
  <c r="I232" s="1"/>
  <c r="F232"/>
  <c r="S232" s="1"/>
  <c r="G232"/>
  <c r="H232"/>
  <c r="K232"/>
  <c r="B233"/>
  <c r="E233" s="1"/>
  <c r="C233"/>
  <c r="D233"/>
  <c r="I233" s="1"/>
  <c r="F233"/>
  <c r="S233" s="1"/>
  <c r="G233"/>
  <c r="H233"/>
  <c r="K233"/>
  <c r="B234"/>
  <c r="E234" s="1"/>
  <c r="C234"/>
  <c r="D234"/>
  <c r="I234" s="1"/>
  <c r="F234"/>
  <c r="S234" s="1"/>
  <c r="G234"/>
  <c r="H234"/>
  <c r="K234"/>
  <c r="B235"/>
  <c r="E235" s="1"/>
  <c r="C235"/>
  <c r="D235"/>
  <c r="K235" s="1"/>
  <c r="F235"/>
  <c r="S235" s="1"/>
  <c r="G235"/>
  <c r="H235"/>
  <c r="B236"/>
  <c r="E236" s="1"/>
  <c r="C236"/>
  <c r="D236"/>
  <c r="I236" s="1"/>
  <c r="F236"/>
  <c r="S236" s="1"/>
  <c r="G236"/>
  <c r="H236"/>
  <c r="K236"/>
  <c r="B237"/>
  <c r="E237" s="1"/>
  <c r="C237"/>
  <c r="D237"/>
  <c r="I237" s="1"/>
  <c r="F237"/>
  <c r="S237" s="1"/>
  <c r="G237"/>
  <c r="H237"/>
  <c r="K237"/>
  <c r="B238"/>
  <c r="E238" s="1"/>
  <c r="C238"/>
  <c r="D238"/>
  <c r="I238" s="1"/>
  <c r="F238"/>
  <c r="S238" s="1"/>
  <c r="G238"/>
  <c r="H238"/>
  <c r="K238"/>
  <c r="H216"/>
  <c r="G216"/>
  <c r="F216"/>
  <c r="S216" s="1"/>
  <c r="D216"/>
  <c r="I216" s="1"/>
  <c r="C216"/>
  <c r="K215"/>
  <c r="K93"/>
  <c r="C93"/>
  <c r="I93"/>
  <c r="F93"/>
  <c r="B210"/>
  <c r="E210" s="1"/>
  <c r="C210"/>
  <c r="D210"/>
  <c r="K210" s="1"/>
  <c r="F210"/>
  <c r="S210" s="1"/>
  <c r="G210"/>
  <c r="B211"/>
  <c r="E211" s="1"/>
  <c r="C211"/>
  <c r="D211"/>
  <c r="K211" s="1"/>
  <c r="F211"/>
  <c r="S211" s="1"/>
  <c r="G211"/>
  <c r="C212"/>
  <c r="D212"/>
  <c r="K212" s="1"/>
  <c r="F212"/>
  <c r="S212" s="1"/>
  <c r="G212"/>
  <c r="C213"/>
  <c r="D213"/>
  <c r="K213" s="1"/>
  <c r="F213"/>
  <c r="S213" s="1"/>
  <c r="G213"/>
  <c r="C214"/>
  <c r="D214"/>
  <c r="K214" s="1"/>
  <c r="F214"/>
  <c r="S214" s="1"/>
  <c r="G214"/>
  <c r="C215"/>
  <c r="F215"/>
  <c r="S215" s="1"/>
  <c r="G215"/>
  <c r="B206"/>
  <c r="E206" s="1"/>
  <c r="C206"/>
  <c r="D206"/>
  <c r="K206" s="1"/>
  <c r="F206"/>
  <c r="S206" s="1"/>
  <c r="G206"/>
  <c r="B207"/>
  <c r="E207" s="1"/>
  <c r="C207"/>
  <c r="D207"/>
  <c r="K207" s="1"/>
  <c r="F207"/>
  <c r="S207" s="1"/>
  <c r="G207"/>
  <c r="B208"/>
  <c r="E208" s="1"/>
  <c r="C208"/>
  <c r="D208"/>
  <c r="K208" s="1"/>
  <c r="F208"/>
  <c r="S208" s="1"/>
  <c r="G208"/>
  <c r="B209"/>
  <c r="E209" s="1"/>
  <c r="C209"/>
  <c r="D209"/>
  <c r="K209" s="1"/>
  <c r="F209"/>
  <c r="S209" s="1"/>
  <c r="G209"/>
  <c r="B186"/>
  <c r="E186" s="1"/>
  <c r="C186"/>
  <c r="D186"/>
  <c r="K186" s="1"/>
  <c r="F186"/>
  <c r="S186" s="1"/>
  <c r="G186"/>
  <c r="B187"/>
  <c r="E187" s="1"/>
  <c r="C187"/>
  <c r="D187"/>
  <c r="K187" s="1"/>
  <c r="F187"/>
  <c r="S187" s="1"/>
  <c r="G187"/>
  <c r="B188"/>
  <c r="E188" s="1"/>
  <c r="C188"/>
  <c r="D188"/>
  <c r="K188" s="1"/>
  <c r="F188"/>
  <c r="S188" s="1"/>
  <c r="G188"/>
  <c r="B189"/>
  <c r="E189" s="1"/>
  <c r="C189"/>
  <c r="D189"/>
  <c r="K189" s="1"/>
  <c r="F189"/>
  <c r="S189" s="1"/>
  <c r="G189"/>
  <c r="B190"/>
  <c r="E190" s="1"/>
  <c r="C190"/>
  <c r="D190"/>
  <c r="K190" s="1"/>
  <c r="F190"/>
  <c r="S190" s="1"/>
  <c r="G190"/>
  <c r="B191"/>
  <c r="E191" s="1"/>
  <c r="C191"/>
  <c r="D191"/>
  <c r="K191" s="1"/>
  <c r="F191"/>
  <c r="S191" s="1"/>
  <c r="G191"/>
  <c r="B192"/>
  <c r="E192" s="1"/>
  <c r="C192"/>
  <c r="D192"/>
  <c r="K192" s="1"/>
  <c r="F192"/>
  <c r="S192" s="1"/>
  <c r="G192"/>
  <c r="B193"/>
  <c r="E193" s="1"/>
  <c r="C193"/>
  <c r="D193"/>
  <c r="K193" s="1"/>
  <c r="F193"/>
  <c r="S193" s="1"/>
  <c r="G193"/>
  <c r="B194"/>
  <c r="E194" s="1"/>
  <c r="C194"/>
  <c r="D194"/>
  <c r="K194" s="1"/>
  <c r="F194"/>
  <c r="S194" s="1"/>
  <c r="G194"/>
  <c r="B195"/>
  <c r="E195" s="1"/>
  <c r="C195"/>
  <c r="D195"/>
  <c r="K195" s="1"/>
  <c r="F195"/>
  <c r="S195" s="1"/>
  <c r="G195"/>
  <c r="B196"/>
  <c r="E196" s="1"/>
  <c r="C196"/>
  <c r="D196"/>
  <c r="K196" s="1"/>
  <c r="F196"/>
  <c r="S196" s="1"/>
  <c r="G196"/>
  <c r="B197"/>
  <c r="E197" s="1"/>
  <c r="C197"/>
  <c r="D197"/>
  <c r="K197" s="1"/>
  <c r="F197"/>
  <c r="S197" s="1"/>
  <c r="G197"/>
  <c r="B198"/>
  <c r="E198" s="1"/>
  <c r="C198"/>
  <c r="D198"/>
  <c r="K198" s="1"/>
  <c r="F198"/>
  <c r="S198" s="1"/>
  <c r="G198"/>
  <c r="B199"/>
  <c r="E199" s="1"/>
  <c r="C199"/>
  <c r="D199"/>
  <c r="K199" s="1"/>
  <c r="F199"/>
  <c r="S199" s="1"/>
  <c r="G199"/>
  <c r="B200"/>
  <c r="E200" s="1"/>
  <c r="C200"/>
  <c r="D200"/>
  <c r="K200" s="1"/>
  <c r="F200"/>
  <c r="S200" s="1"/>
  <c r="G200"/>
  <c r="B201"/>
  <c r="E201" s="1"/>
  <c r="C201"/>
  <c r="D201"/>
  <c r="K201" s="1"/>
  <c r="F201"/>
  <c r="S201" s="1"/>
  <c r="G201"/>
  <c r="B202"/>
  <c r="E202" s="1"/>
  <c r="C202"/>
  <c r="D202"/>
  <c r="K202" s="1"/>
  <c r="F202"/>
  <c r="S202" s="1"/>
  <c r="G202"/>
  <c r="B203"/>
  <c r="E203" s="1"/>
  <c r="C203"/>
  <c r="D203"/>
  <c r="K203" s="1"/>
  <c r="F203"/>
  <c r="S203" s="1"/>
  <c r="G203"/>
  <c r="B204"/>
  <c r="E204" s="1"/>
  <c r="C204"/>
  <c r="D204"/>
  <c r="K204" s="1"/>
  <c r="F204"/>
  <c r="S204" s="1"/>
  <c r="G204"/>
  <c r="B205"/>
  <c r="E205" s="1"/>
  <c r="C205"/>
  <c r="D205"/>
  <c r="K205" s="1"/>
  <c r="F205"/>
  <c r="S205" s="1"/>
  <c r="G205"/>
  <c r="G185"/>
  <c r="F185"/>
  <c r="S185" s="1"/>
  <c r="D185"/>
  <c r="K185" s="1"/>
  <c r="C185"/>
  <c r="B156"/>
  <c r="E156" s="1"/>
  <c r="C156"/>
  <c r="D156"/>
  <c r="K156" s="1"/>
  <c r="AB156" s="1"/>
  <c r="F156"/>
  <c r="G156"/>
  <c r="B157"/>
  <c r="E157" s="1"/>
  <c r="C157"/>
  <c r="D157"/>
  <c r="K157" s="1"/>
  <c r="AC157" s="1"/>
  <c r="F157"/>
  <c r="G157"/>
  <c r="B158"/>
  <c r="E158" s="1"/>
  <c r="C158"/>
  <c r="D158"/>
  <c r="K158" s="1"/>
  <c r="AB158" s="1"/>
  <c r="F158"/>
  <c r="G158"/>
  <c r="B159"/>
  <c r="E159" s="1"/>
  <c r="C159"/>
  <c r="D159"/>
  <c r="K159" s="1"/>
  <c r="AC159" s="1"/>
  <c r="F159"/>
  <c r="G159"/>
  <c r="B160"/>
  <c r="E160" s="1"/>
  <c r="C160"/>
  <c r="D160"/>
  <c r="K160" s="1"/>
  <c r="AB160" s="1"/>
  <c r="F160"/>
  <c r="G160"/>
  <c r="B161"/>
  <c r="E161" s="1"/>
  <c r="C161"/>
  <c r="D161"/>
  <c r="K161" s="1"/>
  <c r="AC161" s="1"/>
  <c r="F161"/>
  <c r="G161"/>
  <c r="B162"/>
  <c r="E162" s="1"/>
  <c r="C162"/>
  <c r="D162"/>
  <c r="K162" s="1"/>
  <c r="AB162" s="1"/>
  <c r="F162"/>
  <c r="G162"/>
  <c r="B163"/>
  <c r="E163" s="1"/>
  <c r="C163"/>
  <c r="D163"/>
  <c r="K163" s="1"/>
  <c r="AA163" s="1"/>
  <c r="F163"/>
  <c r="G163"/>
  <c r="B164"/>
  <c r="E164" s="1"/>
  <c r="C164"/>
  <c r="D164"/>
  <c r="K164" s="1"/>
  <c r="AB164" s="1"/>
  <c r="F164"/>
  <c r="G164"/>
  <c r="B165"/>
  <c r="E165" s="1"/>
  <c r="C165"/>
  <c r="D165"/>
  <c r="K165" s="1"/>
  <c r="AC165" s="1"/>
  <c r="F165"/>
  <c r="G165"/>
  <c r="B166"/>
  <c r="E166" s="1"/>
  <c r="C166"/>
  <c r="D166"/>
  <c r="K166" s="1"/>
  <c r="AB166" s="1"/>
  <c r="F166"/>
  <c r="G166"/>
  <c r="B167"/>
  <c r="E167" s="1"/>
  <c r="C167"/>
  <c r="D167"/>
  <c r="K167" s="1"/>
  <c r="AC167" s="1"/>
  <c r="F167"/>
  <c r="G167"/>
  <c r="B168"/>
  <c r="E168" s="1"/>
  <c r="C168"/>
  <c r="D168"/>
  <c r="K168" s="1"/>
  <c r="AB168" s="1"/>
  <c r="F168"/>
  <c r="G168"/>
  <c r="B169"/>
  <c r="E169" s="1"/>
  <c r="C169"/>
  <c r="D169"/>
  <c r="K169" s="1"/>
  <c r="AC169" s="1"/>
  <c r="F169"/>
  <c r="G169"/>
  <c r="B170"/>
  <c r="E170" s="1"/>
  <c r="C170"/>
  <c r="D170"/>
  <c r="K170" s="1"/>
  <c r="AB170" s="1"/>
  <c r="F170"/>
  <c r="G170"/>
  <c r="B171"/>
  <c r="E171" s="1"/>
  <c r="C171"/>
  <c r="D171"/>
  <c r="K171" s="1"/>
  <c r="AC171" s="1"/>
  <c r="F171"/>
  <c r="G171"/>
  <c r="B172"/>
  <c r="E172" s="1"/>
  <c r="C172"/>
  <c r="D172"/>
  <c r="K172" s="1"/>
  <c r="F172"/>
  <c r="G172"/>
  <c r="B173"/>
  <c r="E173" s="1"/>
  <c r="C173"/>
  <c r="D173"/>
  <c r="K173" s="1"/>
  <c r="F173"/>
  <c r="G173"/>
  <c r="B174"/>
  <c r="E174" s="1"/>
  <c r="C174"/>
  <c r="D174"/>
  <c r="K174" s="1"/>
  <c r="F174"/>
  <c r="G174"/>
  <c r="B175"/>
  <c r="E175" s="1"/>
  <c r="C175"/>
  <c r="D175"/>
  <c r="K175" s="1"/>
  <c r="F175"/>
  <c r="G175"/>
  <c r="B176"/>
  <c r="E176" s="1"/>
  <c r="C176"/>
  <c r="D176"/>
  <c r="K176" s="1"/>
  <c r="F176"/>
  <c r="G176"/>
  <c r="B177"/>
  <c r="E177" s="1"/>
  <c r="C177"/>
  <c r="D177"/>
  <c r="K177" s="1"/>
  <c r="F177"/>
  <c r="G177"/>
  <c r="B178"/>
  <c r="E178" s="1"/>
  <c r="C178"/>
  <c r="D178"/>
  <c r="K178" s="1"/>
  <c r="F178"/>
  <c r="G178"/>
  <c r="B179"/>
  <c r="E179" s="1"/>
  <c r="C179"/>
  <c r="D179"/>
  <c r="K179" s="1"/>
  <c r="F179"/>
  <c r="G179"/>
  <c r="B180"/>
  <c r="E180" s="1"/>
  <c r="C180"/>
  <c r="D180"/>
  <c r="K180" s="1"/>
  <c r="F180"/>
  <c r="G180"/>
  <c r="B181"/>
  <c r="E181" s="1"/>
  <c r="C181"/>
  <c r="D181"/>
  <c r="K181" s="1"/>
  <c r="F181"/>
  <c r="G181"/>
  <c r="C182"/>
  <c r="D182"/>
  <c r="K182" s="1"/>
  <c r="F182"/>
  <c r="G182"/>
  <c r="C183"/>
  <c r="D183"/>
  <c r="K183" s="1"/>
  <c r="F183"/>
  <c r="G183"/>
  <c r="C184"/>
  <c r="D184"/>
  <c r="K184" s="1"/>
  <c r="F184"/>
  <c r="G184"/>
  <c r="G155"/>
  <c r="F155"/>
  <c r="D155"/>
  <c r="I155" s="1"/>
  <c r="C155"/>
  <c r="AC374"/>
  <c r="AB374"/>
  <c r="AC373"/>
  <c r="AB373"/>
  <c r="AC372"/>
  <c r="AB372"/>
  <c r="AC371"/>
  <c r="AB371"/>
  <c r="AC370"/>
  <c r="AB370"/>
  <c r="AC369"/>
  <c r="AB369"/>
  <c r="AA369"/>
  <c r="Z369"/>
  <c r="AC368"/>
  <c r="AB368"/>
  <c r="AA368"/>
  <c r="Z368"/>
  <c r="AC367"/>
  <c r="AB367"/>
  <c r="AA367"/>
  <c r="Z367"/>
  <c r="AC366"/>
  <c r="AB366"/>
  <c r="AA366"/>
  <c r="Z366"/>
  <c r="AC365"/>
  <c r="AB365"/>
  <c r="AA365"/>
  <c r="Z365"/>
  <c r="AC364"/>
  <c r="AB364"/>
  <c r="AA364"/>
  <c r="Z364"/>
  <c r="AC363"/>
  <c r="AB363"/>
  <c r="AA363"/>
  <c r="Z363"/>
  <c r="AC362"/>
  <c r="AB362"/>
  <c r="AA362"/>
  <c r="Z362"/>
  <c r="AC361"/>
  <c r="AB361"/>
  <c r="AA361"/>
  <c r="Z361"/>
  <c r="AC360"/>
  <c r="AB360"/>
  <c r="AA360"/>
  <c r="Z360"/>
  <c r="AC359"/>
  <c r="AB359"/>
  <c r="AA359"/>
  <c r="Z359"/>
  <c r="AC358"/>
  <c r="AB358"/>
  <c r="AA358"/>
  <c r="Z358"/>
  <c r="AC357"/>
  <c r="AB357"/>
  <c r="AA357"/>
  <c r="Z357"/>
  <c r="AC356"/>
  <c r="AB356"/>
  <c r="AA356"/>
  <c r="Z356"/>
  <c r="AC355"/>
  <c r="AB355"/>
  <c r="AA355"/>
  <c r="Z355"/>
  <c r="AC354"/>
  <c r="AB354"/>
  <c r="AA354"/>
  <c r="Z354"/>
  <c r="AC353"/>
  <c r="AB353"/>
  <c r="AA353"/>
  <c r="Z353"/>
  <c r="AC352"/>
  <c r="AB352"/>
  <c r="AA352"/>
  <c r="Z352"/>
  <c r="AC351"/>
  <c r="AB351"/>
  <c r="AA351"/>
  <c r="Z351"/>
  <c r="AC350"/>
  <c r="AB350"/>
  <c r="AA350"/>
  <c r="Z350"/>
  <c r="AC349"/>
  <c r="AB349"/>
  <c r="AA349"/>
  <c r="Z349"/>
  <c r="AC348"/>
  <c r="AB348"/>
  <c r="AA348"/>
  <c r="Z348"/>
  <c r="AC347"/>
  <c r="AB347"/>
  <c r="AA347"/>
  <c r="Z347"/>
  <c r="AC346"/>
  <c r="AB346"/>
  <c r="AA346"/>
  <c r="Z346"/>
  <c r="AC345"/>
  <c r="AB345"/>
  <c r="AA345"/>
  <c r="Z345"/>
  <c r="AC344"/>
  <c r="AB344"/>
  <c r="AA344"/>
  <c r="Z344"/>
  <c r="AC343"/>
  <c r="AB343"/>
  <c r="AA343"/>
  <c r="Z343"/>
  <c r="AC342"/>
  <c r="AB342"/>
  <c r="AA342"/>
  <c r="Z342"/>
  <c r="AC341"/>
  <c r="AB341"/>
  <c r="AA341"/>
  <c r="Z341"/>
  <c r="AC340"/>
  <c r="AB340"/>
  <c r="AA340"/>
  <c r="Z340"/>
  <c r="AC329"/>
  <c r="AB329"/>
  <c r="AA329"/>
  <c r="Z329"/>
  <c r="AC328"/>
  <c r="AB328"/>
  <c r="AA328"/>
  <c r="Z328"/>
  <c r="AC327"/>
  <c r="AB327"/>
  <c r="AA327"/>
  <c r="Z327"/>
  <c r="AC326"/>
  <c r="AB326"/>
  <c r="AA326"/>
  <c r="Z326"/>
  <c r="AC325"/>
  <c r="AB325"/>
  <c r="AA325"/>
  <c r="Z325"/>
  <c r="AC324"/>
  <c r="AB324"/>
  <c r="AA324"/>
  <c r="Z324"/>
  <c r="AC323"/>
  <c r="AB323"/>
  <c r="AA323"/>
  <c r="Z323"/>
  <c r="AC322"/>
  <c r="AB322"/>
  <c r="AA322"/>
  <c r="Z322"/>
  <c r="AC321"/>
  <c r="AB321"/>
  <c r="AA321"/>
  <c r="Z321"/>
  <c r="AC320"/>
  <c r="AB320"/>
  <c r="AA320"/>
  <c r="Z320"/>
  <c r="AC319"/>
  <c r="AB319"/>
  <c r="AA319"/>
  <c r="Z319"/>
  <c r="AC318"/>
  <c r="AB318"/>
  <c r="AA318"/>
  <c r="Z318"/>
  <c r="AC317"/>
  <c r="AB317"/>
  <c r="AA317"/>
  <c r="Z317"/>
  <c r="AC316"/>
  <c r="AB316"/>
  <c r="AA316"/>
  <c r="Z316"/>
  <c r="AC315"/>
  <c r="AB315"/>
  <c r="AA315"/>
  <c r="Z315"/>
  <c r="AC314"/>
  <c r="AB314"/>
  <c r="AA314"/>
  <c r="Z314"/>
  <c r="AC313"/>
  <c r="AB313"/>
  <c r="AA313"/>
  <c r="Z313"/>
  <c r="AC312"/>
  <c r="AB312"/>
  <c r="AA312"/>
  <c r="Z312"/>
  <c r="AC311"/>
  <c r="AB311"/>
  <c r="AA311"/>
  <c r="Z311"/>
  <c r="AC310"/>
  <c r="AB310"/>
  <c r="AA310"/>
  <c r="Z310"/>
  <c r="AC309"/>
  <c r="AB309"/>
  <c r="AA309"/>
  <c r="Z309"/>
  <c r="AC308"/>
  <c r="AB308"/>
  <c r="AA308"/>
  <c r="Z308"/>
  <c r="AC307"/>
  <c r="AB307"/>
  <c r="AA307"/>
  <c r="Z307"/>
  <c r="AC306"/>
  <c r="AB306"/>
  <c r="AA306"/>
  <c r="Z306"/>
  <c r="AC305"/>
  <c r="AB305"/>
  <c r="AA305"/>
  <c r="Z305"/>
  <c r="AC304"/>
  <c r="AB304"/>
  <c r="AA304"/>
  <c r="Z304"/>
  <c r="AC303"/>
  <c r="AB303"/>
  <c r="AA303"/>
  <c r="Z303"/>
  <c r="AC302"/>
  <c r="AB302"/>
  <c r="AA302"/>
  <c r="Z302"/>
  <c r="AC301"/>
  <c r="AB301"/>
  <c r="AA301"/>
  <c r="Z301"/>
  <c r="AC300"/>
  <c r="AB300"/>
  <c r="AA300"/>
  <c r="Z300"/>
  <c r="AC299"/>
  <c r="AB299"/>
  <c r="AA299"/>
  <c r="Z299"/>
  <c r="AC298"/>
  <c r="AB298"/>
  <c r="AA298"/>
  <c r="Z298"/>
  <c r="AC297"/>
  <c r="AB297"/>
  <c r="AA297"/>
  <c r="Z297"/>
  <c r="AC296"/>
  <c r="AB296"/>
  <c r="AA296"/>
  <c r="Z296"/>
  <c r="AC295"/>
  <c r="AB295"/>
  <c r="AA295"/>
  <c r="Z295"/>
  <c r="AC294"/>
  <c r="AB294"/>
  <c r="AA294"/>
  <c r="Z294"/>
  <c r="AC293"/>
  <c r="AB293"/>
  <c r="AA293"/>
  <c r="Z293"/>
  <c r="AC292"/>
  <c r="AB292"/>
  <c r="AA292"/>
  <c r="Z292"/>
  <c r="AC291"/>
  <c r="AB291"/>
  <c r="AA291"/>
  <c r="Z291"/>
  <c r="AC290"/>
  <c r="AB290"/>
  <c r="AA290"/>
  <c r="Z290"/>
  <c r="AC289"/>
  <c r="AB289"/>
  <c r="AA289"/>
  <c r="Z289"/>
  <c r="AC288"/>
  <c r="AB288"/>
  <c r="AA288"/>
  <c r="Z288"/>
  <c r="AC287"/>
  <c r="AB287"/>
  <c r="AA287"/>
  <c r="Z287"/>
  <c r="AC286"/>
  <c r="AB286"/>
  <c r="AA286"/>
  <c r="Z286"/>
  <c r="AC285"/>
  <c r="AB285"/>
  <c r="AA285"/>
  <c r="Z285"/>
  <c r="AC284"/>
  <c r="AB284"/>
  <c r="AA284"/>
  <c r="Z284"/>
  <c r="AC283"/>
  <c r="AB283"/>
  <c r="AA283"/>
  <c r="Z283"/>
  <c r="AC282"/>
  <c r="AB282"/>
  <c r="AA282"/>
  <c r="Z282"/>
  <c r="AC281"/>
  <c r="AB281"/>
  <c r="AA281"/>
  <c r="Z281"/>
  <c r="AC280"/>
  <c r="AB280"/>
  <c r="AA280"/>
  <c r="Z280"/>
  <c r="AC279"/>
  <c r="AB279"/>
  <c r="AA279"/>
  <c r="Z279"/>
  <c r="AC278"/>
  <c r="AB278"/>
  <c r="AA278"/>
  <c r="Z278"/>
  <c r="AC277"/>
  <c r="AB277"/>
  <c r="AA277"/>
  <c r="Z277"/>
  <c r="AC276"/>
  <c r="AB276"/>
  <c r="AA276"/>
  <c r="Z276"/>
  <c r="AC275"/>
  <c r="AB275"/>
  <c r="AA275"/>
  <c r="Z275"/>
  <c r="AC274"/>
  <c r="AB274"/>
  <c r="AA274"/>
  <c r="Z274"/>
  <c r="AC273"/>
  <c r="AB273"/>
  <c r="AA273"/>
  <c r="Z273"/>
  <c r="AC272"/>
  <c r="AB272"/>
  <c r="AA272"/>
  <c r="Z272"/>
  <c r="AC271"/>
  <c r="AB271"/>
  <c r="AA271"/>
  <c r="Z271"/>
  <c r="AC270"/>
  <c r="AB270"/>
  <c r="AA270"/>
  <c r="Z270"/>
  <c r="AC269"/>
  <c r="AB269"/>
  <c r="AA269"/>
  <c r="Z269"/>
  <c r="AC268"/>
  <c r="AB268"/>
  <c r="AA268"/>
  <c r="Z268"/>
  <c r="AC267"/>
  <c r="AB267"/>
  <c r="AA267"/>
  <c r="Z267"/>
  <c r="AC266"/>
  <c r="AB266"/>
  <c r="AA266"/>
  <c r="Z266"/>
  <c r="AC265"/>
  <c r="AB265"/>
  <c r="AA265"/>
  <c r="Z265"/>
  <c r="AC264"/>
  <c r="AB264"/>
  <c r="AA264"/>
  <c r="Z264"/>
  <c r="AC263"/>
  <c r="AB263"/>
  <c r="AA263"/>
  <c r="Z263"/>
  <c r="AC262"/>
  <c r="AB262"/>
  <c r="AA262"/>
  <c r="Z262"/>
  <c r="AC261"/>
  <c r="AB261"/>
  <c r="AA261"/>
  <c r="Z261"/>
  <c r="AC260"/>
  <c r="AB260"/>
  <c r="AA260"/>
  <c r="Z260"/>
  <c r="AC259"/>
  <c r="AB259"/>
  <c r="AA259"/>
  <c r="Z259"/>
  <c r="AC258"/>
  <c r="AB258"/>
  <c r="AA258"/>
  <c r="Z258"/>
  <c r="AC257"/>
  <c r="AB257"/>
  <c r="AA257"/>
  <c r="Z257"/>
  <c r="AC256"/>
  <c r="AB256"/>
  <c r="AA256"/>
  <c r="Z256"/>
  <c r="AC255"/>
  <c r="AB255"/>
  <c r="AA255"/>
  <c r="Z255"/>
  <c r="AC254"/>
  <c r="AB254"/>
  <c r="AA254"/>
  <c r="Z254"/>
  <c r="AC253"/>
  <c r="AB253"/>
  <c r="AA253"/>
  <c r="Z253"/>
  <c r="AC252"/>
  <c r="AB252"/>
  <c r="AA252"/>
  <c r="Z252"/>
  <c r="AC251"/>
  <c r="AB251"/>
  <c r="AA251"/>
  <c r="Z251"/>
  <c r="AC250"/>
  <c r="AB250"/>
  <c r="AA250"/>
  <c r="Z250"/>
  <c r="AC249"/>
  <c r="AB249"/>
  <c r="AA249"/>
  <c r="Z249"/>
  <c r="AC248"/>
  <c r="AB248"/>
  <c r="AA248"/>
  <c r="Z248"/>
  <c r="AC247"/>
  <c r="AB247"/>
  <c r="AA247"/>
  <c r="Z247"/>
  <c r="AC245"/>
  <c r="AB245"/>
  <c r="AA245"/>
  <c r="Z245"/>
  <c r="AC244"/>
  <c r="AB244"/>
  <c r="AA244"/>
  <c r="Z244"/>
  <c r="AC243"/>
  <c r="AB243"/>
  <c r="AA243"/>
  <c r="Z243"/>
  <c r="AC242"/>
  <c r="AB242"/>
  <c r="AA242"/>
  <c r="Z242"/>
  <c r="AC241"/>
  <c r="AB241"/>
  <c r="AA241"/>
  <c r="Z241"/>
  <c r="AC239"/>
  <c r="AB239"/>
  <c r="AA239"/>
  <c r="Z239"/>
  <c r="AC238"/>
  <c r="AB238"/>
  <c r="AA238"/>
  <c r="Z238"/>
  <c r="AC237"/>
  <c r="AB237"/>
  <c r="AA237"/>
  <c r="Z237"/>
  <c r="AC236"/>
  <c r="AB236"/>
  <c r="AA236"/>
  <c r="Z236"/>
  <c r="AC234"/>
  <c r="AB234"/>
  <c r="AA234"/>
  <c r="Z234"/>
  <c r="AC233"/>
  <c r="AB233"/>
  <c r="AA233"/>
  <c r="Z233"/>
  <c r="AC232"/>
  <c r="AB232"/>
  <c r="AA232"/>
  <c r="Z232"/>
  <c r="AC230"/>
  <c r="AB230"/>
  <c r="AA230"/>
  <c r="Z230"/>
  <c r="AC229"/>
  <c r="AB229"/>
  <c r="AA229"/>
  <c r="Z229"/>
  <c r="AC228"/>
  <c r="AB228"/>
  <c r="AA228"/>
  <c r="Z228"/>
  <c r="AC226"/>
  <c r="AB226"/>
  <c r="AA226"/>
  <c r="Z226"/>
  <c r="AC225"/>
  <c r="AB225"/>
  <c r="AA225"/>
  <c r="Z225"/>
  <c r="AC224"/>
  <c r="AB224"/>
  <c r="AA224"/>
  <c r="Z224"/>
  <c r="AC222"/>
  <c r="AB222"/>
  <c r="AA222"/>
  <c r="Z222"/>
  <c r="AC221"/>
  <c r="AB221"/>
  <c r="AA221"/>
  <c r="Z221"/>
  <c r="AC220"/>
  <c r="AB220"/>
  <c r="AA220"/>
  <c r="Z220"/>
  <c r="AC218"/>
  <c r="AB218"/>
  <c r="AA218"/>
  <c r="Z218"/>
  <c r="AC217"/>
  <c r="AB217"/>
  <c r="AA217"/>
  <c r="Z217"/>
  <c r="AC34"/>
  <c r="AB34"/>
  <c r="AA34"/>
  <c r="Z34"/>
  <c r="X369"/>
  <c r="X370"/>
  <c r="X371"/>
  <c r="X372"/>
  <c r="X374"/>
  <c r="U369"/>
  <c r="V369"/>
  <c r="W369"/>
  <c r="W370"/>
  <c r="W371"/>
  <c r="W372"/>
  <c r="W374"/>
  <c r="B125"/>
  <c r="C125"/>
  <c r="D125"/>
  <c r="K125" s="1"/>
  <c r="F125"/>
  <c r="G125"/>
  <c r="B126"/>
  <c r="C126"/>
  <c r="D126"/>
  <c r="K126" s="1"/>
  <c r="F126"/>
  <c r="G126"/>
  <c r="B127"/>
  <c r="C127"/>
  <c r="D127"/>
  <c r="I127" s="1"/>
  <c r="F127"/>
  <c r="G127"/>
  <c r="B128"/>
  <c r="C128"/>
  <c r="D128"/>
  <c r="K128" s="1"/>
  <c r="F128"/>
  <c r="G128"/>
  <c r="B129"/>
  <c r="C129"/>
  <c r="D129"/>
  <c r="K129" s="1"/>
  <c r="F129"/>
  <c r="G129"/>
  <c r="B130"/>
  <c r="C130"/>
  <c r="D130"/>
  <c r="K130" s="1"/>
  <c r="F130"/>
  <c r="G130"/>
  <c r="B131"/>
  <c r="C131"/>
  <c r="D131"/>
  <c r="I131" s="1"/>
  <c r="F131"/>
  <c r="G131"/>
  <c r="B132"/>
  <c r="C132"/>
  <c r="D132"/>
  <c r="K132" s="1"/>
  <c r="F132"/>
  <c r="G132"/>
  <c r="B133"/>
  <c r="C133"/>
  <c r="D133"/>
  <c r="K133" s="1"/>
  <c r="F133"/>
  <c r="G133"/>
  <c r="B134"/>
  <c r="C134"/>
  <c r="D134"/>
  <c r="K134" s="1"/>
  <c r="F134"/>
  <c r="G134"/>
  <c r="B135"/>
  <c r="C135"/>
  <c r="D135"/>
  <c r="I135" s="1"/>
  <c r="F135"/>
  <c r="G135"/>
  <c r="B136"/>
  <c r="C136"/>
  <c r="D136"/>
  <c r="K136" s="1"/>
  <c r="F136"/>
  <c r="G136"/>
  <c r="B137"/>
  <c r="C137"/>
  <c r="D137"/>
  <c r="K137" s="1"/>
  <c r="F137"/>
  <c r="G137"/>
  <c r="B138"/>
  <c r="C138"/>
  <c r="D138"/>
  <c r="K138" s="1"/>
  <c r="F138"/>
  <c r="G138"/>
  <c r="B139"/>
  <c r="C139"/>
  <c r="D139"/>
  <c r="I139" s="1"/>
  <c r="F139"/>
  <c r="G139"/>
  <c r="B140"/>
  <c r="C140"/>
  <c r="D140"/>
  <c r="K140" s="1"/>
  <c r="F140"/>
  <c r="G140"/>
  <c r="B141"/>
  <c r="C141"/>
  <c r="D141"/>
  <c r="K141" s="1"/>
  <c r="F141"/>
  <c r="G141"/>
  <c r="B142"/>
  <c r="C142"/>
  <c r="D142"/>
  <c r="K142" s="1"/>
  <c r="F142"/>
  <c r="G142"/>
  <c r="B143"/>
  <c r="C143"/>
  <c r="D143"/>
  <c r="I143" s="1"/>
  <c r="F143"/>
  <c r="G143"/>
  <c r="B144"/>
  <c r="C144"/>
  <c r="D144"/>
  <c r="K144" s="1"/>
  <c r="F144"/>
  <c r="G144"/>
  <c r="B145"/>
  <c r="C145"/>
  <c r="D145"/>
  <c r="K145" s="1"/>
  <c r="F145"/>
  <c r="G145"/>
  <c r="B146"/>
  <c r="C146"/>
  <c r="D146"/>
  <c r="K146" s="1"/>
  <c r="F146"/>
  <c r="G146"/>
  <c r="B147"/>
  <c r="C147"/>
  <c r="D147"/>
  <c r="I147" s="1"/>
  <c r="F147"/>
  <c r="G147"/>
  <c r="B148"/>
  <c r="C148"/>
  <c r="D148"/>
  <c r="K148" s="1"/>
  <c r="F148"/>
  <c r="G148"/>
  <c r="B149"/>
  <c r="C149"/>
  <c r="D149"/>
  <c r="K149" s="1"/>
  <c r="F149"/>
  <c r="G149"/>
  <c r="B150"/>
  <c r="C150"/>
  <c r="D150"/>
  <c r="K150" s="1"/>
  <c r="F150"/>
  <c r="G150"/>
  <c r="C151"/>
  <c r="D151"/>
  <c r="I151" s="1"/>
  <c r="F151"/>
  <c r="G151"/>
  <c r="C152"/>
  <c r="D152"/>
  <c r="K152" s="1"/>
  <c r="F152"/>
  <c r="G152"/>
  <c r="C153"/>
  <c r="D153"/>
  <c r="K153" s="1"/>
  <c r="F153"/>
  <c r="G153"/>
  <c r="C154"/>
  <c r="F154"/>
  <c r="G154"/>
  <c r="D111"/>
  <c r="K111" s="1"/>
  <c r="D112"/>
  <c r="K112" s="1"/>
  <c r="D113"/>
  <c r="K113" s="1"/>
  <c r="D114"/>
  <c r="K114" s="1"/>
  <c r="D115"/>
  <c r="K115" s="1"/>
  <c r="D116"/>
  <c r="K116" s="1"/>
  <c r="D117"/>
  <c r="K117" s="1"/>
  <c r="D118"/>
  <c r="K118" s="1"/>
  <c r="D119"/>
  <c r="I119" s="1"/>
  <c r="D120"/>
  <c r="K120" s="1"/>
  <c r="D121"/>
  <c r="K121" s="1"/>
  <c r="D122"/>
  <c r="K122" s="1"/>
  <c r="D123"/>
  <c r="I123" s="1"/>
  <c r="D124"/>
  <c r="K124" s="1"/>
  <c r="F124"/>
  <c r="C124"/>
  <c r="C123"/>
  <c r="G124"/>
  <c r="B95"/>
  <c r="C95"/>
  <c r="D95"/>
  <c r="K95" s="1"/>
  <c r="F95"/>
  <c r="G95"/>
  <c r="B96"/>
  <c r="C96"/>
  <c r="D96"/>
  <c r="K96" s="1"/>
  <c r="F96"/>
  <c r="G96"/>
  <c r="B97"/>
  <c r="C97"/>
  <c r="D97"/>
  <c r="K97" s="1"/>
  <c r="F97"/>
  <c r="G97"/>
  <c r="B98"/>
  <c r="C98"/>
  <c r="D98"/>
  <c r="K98" s="1"/>
  <c r="F98"/>
  <c r="G98"/>
  <c r="B99"/>
  <c r="C99"/>
  <c r="D99"/>
  <c r="K99" s="1"/>
  <c r="F99"/>
  <c r="G99"/>
  <c r="B100"/>
  <c r="C100"/>
  <c r="D100"/>
  <c r="K100" s="1"/>
  <c r="F100"/>
  <c r="G100"/>
  <c r="B101"/>
  <c r="C101"/>
  <c r="D101"/>
  <c r="K101" s="1"/>
  <c r="F101"/>
  <c r="G101"/>
  <c r="B102"/>
  <c r="C102"/>
  <c r="D102"/>
  <c r="K102" s="1"/>
  <c r="F102"/>
  <c r="G102"/>
  <c r="B103"/>
  <c r="C103"/>
  <c r="D103"/>
  <c r="K103" s="1"/>
  <c r="F103"/>
  <c r="G103"/>
  <c r="B104"/>
  <c r="C104"/>
  <c r="D104"/>
  <c r="K104" s="1"/>
  <c r="F104"/>
  <c r="G104"/>
  <c r="B105"/>
  <c r="C105"/>
  <c r="D105"/>
  <c r="K105" s="1"/>
  <c r="F105"/>
  <c r="G105"/>
  <c r="B106"/>
  <c r="C106"/>
  <c r="D106"/>
  <c r="K106" s="1"/>
  <c r="F106"/>
  <c r="G106"/>
  <c r="B107"/>
  <c r="C107"/>
  <c r="D107"/>
  <c r="K107" s="1"/>
  <c r="F107"/>
  <c r="G107"/>
  <c r="B108"/>
  <c r="C108"/>
  <c r="D108"/>
  <c r="K108" s="1"/>
  <c r="F108"/>
  <c r="G108"/>
  <c r="B109"/>
  <c r="C109"/>
  <c r="D109"/>
  <c r="K109" s="1"/>
  <c r="F109"/>
  <c r="G109"/>
  <c r="B110"/>
  <c r="C110"/>
  <c r="D110"/>
  <c r="K110" s="1"/>
  <c r="F110"/>
  <c r="G110"/>
  <c r="B111"/>
  <c r="C111"/>
  <c r="F111"/>
  <c r="G111"/>
  <c r="B112"/>
  <c r="C112"/>
  <c r="F112"/>
  <c r="G112"/>
  <c r="B113"/>
  <c r="C113"/>
  <c r="F113"/>
  <c r="G113"/>
  <c r="B114"/>
  <c r="C114"/>
  <c r="F114"/>
  <c r="G114"/>
  <c r="B115"/>
  <c r="C115"/>
  <c r="F115"/>
  <c r="G115"/>
  <c r="B116"/>
  <c r="C116"/>
  <c r="F116"/>
  <c r="G116"/>
  <c r="B117"/>
  <c r="C117"/>
  <c r="F117"/>
  <c r="G117"/>
  <c r="B118"/>
  <c r="C118"/>
  <c r="F118"/>
  <c r="G118"/>
  <c r="B119"/>
  <c r="C119"/>
  <c r="F119"/>
  <c r="G119"/>
  <c r="B120"/>
  <c r="C120"/>
  <c r="F120"/>
  <c r="G120"/>
  <c r="C121"/>
  <c r="F121"/>
  <c r="G121"/>
  <c r="C122"/>
  <c r="F122"/>
  <c r="G122"/>
  <c r="F123"/>
  <c r="G123"/>
  <c r="F94"/>
  <c r="C94"/>
  <c r="D94"/>
  <c r="K94" s="1"/>
  <c r="G94"/>
  <c r="D92"/>
  <c r="K92" s="1"/>
  <c r="D91"/>
  <c r="D90"/>
  <c r="K90" s="1"/>
  <c r="D89"/>
  <c r="D88"/>
  <c r="K88" s="1"/>
  <c r="D87"/>
  <c r="D86"/>
  <c r="K86" s="1"/>
  <c r="D85"/>
  <c r="D84"/>
  <c r="K84" s="1"/>
  <c r="D83"/>
  <c r="D82"/>
  <c r="K82" s="1"/>
  <c r="D81"/>
  <c r="D80"/>
  <c r="K80" s="1"/>
  <c r="D79"/>
  <c r="D78"/>
  <c r="K78" s="1"/>
  <c r="D77"/>
  <c r="D76"/>
  <c r="K76" s="1"/>
  <c r="D75"/>
  <c r="D74"/>
  <c r="K74" s="1"/>
  <c r="D73"/>
  <c r="D72"/>
  <c r="K72" s="1"/>
  <c r="D71"/>
  <c r="D70"/>
  <c r="K70" s="1"/>
  <c r="D69"/>
  <c r="D68"/>
  <c r="K68" s="1"/>
  <c r="D67"/>
  <c r="D66"/>
  <c r="K66" s="1"/>
  <c r="D65"/>
  <c r="D64"/>
  <c r="K64" s="1"/>
  <c r="D63"/>
  <c r="D62"/>
  <c r="K62" s="1"/>
  <c r="D61"/>
  <c r="D60"/>
  <c r="K60" s="1"/>
  <c r="D59"/>
  <c r="D58"/>
  <c r="K58" s="1"/>
  <c r="D57"/>
  <c r="D56"/>
  <c r="K56" s="1"/>
  <c r="D55"/>
  <c r="D54"/>
  <c r="K54" s="1"/>
  <c r="D53"/>
  <c r="D52"/>
  <c r="K52" s="1"/>
  <c r="D51"/>
  <c r="D50"/>
  <c r="K50" s="1"/>
  <c r="D49"/>
  <c r="D48"/>
  <c r="K48" s="1"/>
  <c r="D47"/>
  <c r="D46"/>
  <c r="K46" s="1"/>
  <c r="D45"/>
  <c r="D44"/>
  <c r="K44" s="1"/>
  <c r="D43"/>
  <c r="D42"/>
  <c r="K42" s="1"/>
  <c r="D41"/>
  <c r="D40"/>
  <c r="K40" s="1"/>
  <c r="D39"/>
  <c r="D38"/>
  <c r="K38" s="1"/>
  <c r="D37"/>
  <c r="D36"/>
  <c r="K36" s="1"/>
  <c r="D35"/>
  <c r="D33"/>
  <c r="I33" s="1"/>
  <c r="D32"/>
  <c r="K32" s="1"/>
  <c r="D31"/>
  <c r="K31" s="1"/>
  <c r="D30"/>
  <c r="D29"/>
  <c r="I29" s="1"/>
  <c r="D28"/>
  <c r="D27"/>
  <c r="K27" s="1"/>
  <c r="D26"/>
  <c r="D25"/>
  <c r="I25" s="1"/>
  <c r="D24"/>
  <c r="D23"/>
  <c r="K23" s="1"/>
  <c r="AC23" s="1"/>
  <c r="D22"/>
  <c r="D21"/>
  <c r="I21" s="1"/>
  <c r="D20"/>
  <c r="D19"/>
  <c r="K19" s="1"/>
  <c r="AC19" s="1"/>
  <c r="D18"/>
  <c r="D17"/>
  <c r="I17" s="1"/>
  <c r="D16"/>
  <c r="D15"/>
  <c r="K15" s="1"/>
  <c r="AC15" s="1"/>
  <c r="D14"/>
  <c r="D13"/>
  <c r="I13" s="1"/>
  <c r="D12"/>
  <c r="D11"/>
  <c r="K11" s="1"/>
  <c r="AC11" s="1"/>
  <c r="D10"/>
  <c r="D9"/>
  <c r="I9" s="1"/>
  <c r="D8"/>
  <c r="D7"/>
  <c r="K7" s="1"/>
  <c r="AC7" s="1"/>
  <c r="D6"/>
  <c r="D5"/>
  <c r="I5" s="1"/>
  <c r="D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S32" s="1"/>
  <c r="F33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36"/>
  <c r="AB336" s="1"/>
  <c r="B37"/>
  <c r="AC337" s="1"/>
  <c r="B38"/>
  <c r="AC338" s="1"/>
  <c r="B39"/>
  <c r="AB339" s="1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AC330" s="1"/>
  <c r="I1"/>
  <c r="F1"/>
  <c r="H1"/>
  <c r="C1"/>
  <c r="D1"/>
  <c r="B1"/>
  <c r="V284" l="1"/>
  <c r="X284"/>
  <c r="U284"/>
  <c r="W284"/>
  <c r="V304"/>
  <c r="X304"/>
  <c r="U304"/>
  <c r="W304"/>
  <c r="X302"/>
  <c r="U302"/>
  <c r="W302"/>
  <c r="V302"/>
  <c r="X266"/>
  <c r="U266"/>
  <c r="W266"/>
  <c r="V266"/>
  <c r="V250"/>
  <c r="X250"/>
  <c r="U250"/>
  <c r="W250"/>
  <c r="I240"/>
  <c r="K216"/>
  <c r="M23"/>
  <c r="M22"/>
  <c r="I235"/>
  <c r="I231"/>
  <c r="I227"/>
  <c r="I223"/>
  <c r="I219"/>
  <c r="F370"/>
  <c r="I184"/>
  <c r="I182"/>
  <c r="I180"/>
  <c r="I178"/>
  <c r="I176"/>
  <c r="I174"/>
  <c r="I172"/>
  <c r="I170"/>
  <c r="I168"/>
  <c r="I166"/>
  <c r="I164"/>
  <c r="I162"/>
  <c r="I160"/>
  <c r="I158"/>
  <c r="I156"/>
  <c r="X155"/>
  <c r="I183"/>
  <c r="I181"/>
  <c r="I179"/>
  <c r="I177"/>
  <c r="I175"/>
  <c r="I173"/>
  <c r="I171"/>
  <c r="I169"/>
  <c r="I167"/>
  <c r="I165"/>
  <c r="I163"/>
  <c r="I161"/>
  <c r="I159"/>
  <c r="I157"/>
  <c r="I213"/>
  <c r="I211"/>
  <c r="I209"/>
  <c r="I207"/>
  <c r="I205"/>
  <c r="I203"/>
  <c r="I201"/>
  <c r="I199"/>
  <c r="I197"/>
  <c r="I195"/>
  <c r="I193"/>
  <c r="I191"/>
  <c r="I189"/>
  <c r="I187"/>
  <c r="I185"/>
  <c r="N20"/>
  <c r="N18"/>
  <c r="N16"/>
  <c r="N14"/>
  <c r="N12"/>
  <c r="N10"/>
  <c r="I214"/>
  <c r="I212"/>
  <c r="I210"/>
  <c r="I208"/>
  <c r="I206"/>
  <c r="I204"/>
  <c r="I202"/>
  <c r="I200"/>
  <c r="I198"/>
  <c r="I196"/>
  <c r="I194"/>
  <c r="I192"/>
  <c r="I190"/>
  <c r="I188"/>
  <c r="I186"/>
  <c r="N9"/>
  <c r="N19"/>
  <c r="N17"/>
  <c r="N15"/>
  <c r="N13"/>
  <c r="N11"/>
  <c r="X292"/>
  <c r="U292"/>
  <c r="W292"/>
  <c r="V292"/>
  <c r="V258"/>
  <c r="X258"/>
  <c r="U258"/>
  <c r="W258"/>
  <c r="U240"/>
  <c r="W240"/>
  <c r="X240"/>
  <c r="V240"/>
  <c r="X276"/>
  <c r="V276"/>
  <c r="U276"/>
  <c r="W276"/>
  <c r="U262"/>
  <c r="W262"/>
  <c r="X262"/>
  <c r="V262"/>
  <c r="U296"/>
  <c r="W296"/>
  <c r="V296"/>
  <c r="X296"/>
  <c r="U280"/>
  <c r="W280"/>
  <c r="X280"/>
  <c r="V280"/>
  <c r="X298"/>
  <c r="V298"/>
  <c r="U298"/>
  <c r="W298"/>
  <c r="W33"/>
  <c r="U33"/>
  <c r="X33"/>
  <c r="V33"/>
  <c r="U270"/>
  <c r="W270"/>
  <c r="X270"/>
  <c r="V270"/>
  <c r="U254"/>
  <c r="W254"/>
  <c r="X254"/>
  <c r="V254"/>
  <c r="U288"/>
  <c r="W288"/>
  <c r="V288"/>
  <c r="X288"/>
  <c r="U306"/>
  <c r="W306"/>
  <c r="X306"/>
  <c r="V306"/>
  <c r="I32"/>
  <c r="X168"/>
  <c r="X167"/>
  <c r="X166"/>
  <c r="X165"/>
  <c r="X164"/>
  <c r="X163"/>
  <c r="X162"/>
  <c r="X161"/>
  <c r="X160"/>
  <c r="X159"/>
  <c r="X158"/>
  <c r="X157"/>
  <c r="X156"/>
  <c r="V366"/>
  <c r="X366"/>
  <c r="U366"/>
  <c r="W366"/>
  <c r="V364"/>
  <c r="X364"/>
  <c r="U364"/>
  <c r="W364"/>
  <c r="V362"/>
  <c r="X362"/>
  <c r="U362"/>
  <c r="W362"/>
  <c r="V360"/>
  <c r="X360"/>
  <c r="U360"/>
  <c r="W360"/>
  <c r="V358"/>
  <c r="X358"/>
  <c r="U358"/>
  <c r="W358"/>
  <c r="V356"/>
  <c r="X356"/>
  <c r="U356"/>
  <c r="W356"/>
  <c r="V354"/>
  <c r="X354"/>
  <c r="U354"/>
  <c r="W354"/>
  <c r="V352"/>
  <c r="X352"/>
  <c r="U352"/>
  <c r="W352"/>
  <c r="V350"/>
  <c r="X350"/>
  <c r="U350"/>
  <c r="W350"/>
  <c r="V348"/>
  <c r="X348"/>
  <c r="U348"/>
  <c r="W348"/>
  <c r="V346"/>
  <c r="X346"/>
  <c r="U346"/>
  <c r="W346"/>
  <c r="V344"/>
  <c r="X344"/>
  <c r="U344"/>
  <c r="W344"/>
  <c r="V342"/>
  <c r="X342"/>
  <c r="U342"/>
  <c r="W342"/>
  <c r="V340"/>
  <c r="X340"/>
  <c r="U340"/>
  <c r="W340"/>
  <c r="V368"/>
  <c r="X368"/>
  <c r="U368"/>
  <c r="W368"/>
  <c r="X367"/>
  <c r="U367"/>
  <c r="W367"/>
  <c r="V367"/>
  <c r="X365"/>
  <c r="U365"/>
  <c r="W365"/>
  <c r="V365"/>
  <c r="X363"/>
  <c r="U363"/>
  <c r="W363"/>
  <c r="V363"/>
  <c r="X361"/>
  <c r="U361"/>
  <c r="W361"/>
  <c r="V361"/>
  <c r="X359"/>
  <c r="U359"/>
  <c r="W359"/>
  <c r="V359"/>
  <c r="X357"/>
  <c r="U357"/>
  <c r="W357"/>
  <c r="V357"/>
  <c r="X355"/>
  <c r="U355"/>
  <c r="W355"/>
  <c r="V355"/>
  <c r="X353"/>
  <c r="U353"/>
  <c r="W353"/>
  <c r="V353"/>
  <c r="X351"/>
  <c r="U351"/>
  <c r="W351"/>
  <c r="V351"/>
  <c r="X349"/>
  <c r="U349"/>
  <c r="W349"/>
  <c r="V349"/>
  <c r="X347"/>
  <c r="U347"/>
  <c r="W347"/>
  <c r="V347"/>
  <c r="X345"/>
  <c r="U345"/>
  <c r="W345"/>
  <c r="V345"/>
  <c r="X343"/>
  <c r="U343"/>
  <c r="W343"/>
  <c r="V343"/>
  <c r="X341"/>
  <c r="U341"/>
  <c r="W341"/>
  <c r="V341"/>
  <c r="V328"/>
  <c r="X328"/>
  <c r="U328"/>
  <c r="W328"/>
  <c r="X326"/>
  <c r="U326"/>
  <c r="W326"/>
  <c r="V326"/>
  <c r="V324"/>
  <c r="X324"/>
  <c r="U324"/>
  <c r="W324"/>
  <c r="X322"/>
  <c r="U322"/>
  <c r="W322"/>
  <c r="V322"/>
  <c r="V320"/>
  <c r="X320"/>
  <c r="U320"/>
  <c r="W320"/>
  <c r="X318"/>
  <c r="U318"/>
  <c r="W318"/>
  <c r="V318"/>
  <c r="V316"/>
  <c r="X316"/>
  <c r="U316"/>
  <c r="W316"/>
  <c r="X314"/>
  <c r="U314"/>
  <c r="W314"/>
  <c r="V314"/>
  <c r="V312"/>
  <c r="X312"/>
  <c r="U312"/>
  <c r="W312"/>
  <c r="X310"/>
  <c r="U310"/>
  <c r="W310"/>
  <c r="V310"/>
  <c r="W333"/>
  <c r="U333"/>
  <c r="X333"/>
  <c r="V333"/>
  <c r="V294"/>
  <c r="X294"/>
  <c r="U294"/>
  <c r="W294"/>
  <c r="V286"/>
  <c r="X286"/>
  <c r="U286"/>
  <c r="W286"/>
  <c r="V278"/>
  <c r="X278"/>
  <c r="U278"/>
  <c r="W278"/>
  <c r="V290"/>
  <c r="X290"/>
  <c r="U290"/>
  <c r="W290"/>
  <c r="V282"/>
  <c r="X282"/>
  <c r="U282"/>
  <c r="W282"/>
  <c r="X300"/>
  <c r="U300"/>
  <c r="W300"/>
  <c r="V300"/>
  <c r="V274"/>
  <c r="X274"/>
  <c r="U274"/>
  <c r="W274"/>
  <c r="X268"/>
  <c r="U268"/>
  <c r="W268"/>
  <c r="V268"/>
  <c r="X260"/>
  <c r="U260"/>
  <c r="W260"/>
  <c r="V260"/>
  <c r="X252"/>
  <c r="U252"/>
  <c r="W252"/>
  <c r="V252"/>
  <c r="X272"/>
  <c r="U272"/>
  <c r="W272"/>
  <c r="V272"/>
  <c r="X264"/>
  <c r="U264"/>
  <c r="W264"/>
  <c r="V264"/>
  <c r="X256"/>
  <c r="U256"/>
  <c r="W256"/>
  <c r="V256"/>
  <c r="X248"/>
  <c r="U248"/>
  <c r="W248"/>
  <c r="V248"/>
  <c r="AB235"/>
  <c r="Z235"/>
  <c r="AC235"/>
  <c r="AA235"/>
  <c r="AB231"/>
  <c r="Z231"/>
  <c r="AC231"/>
  <c r="AA231"/>
  <c r="AB227"/>
  <c r="Z227"/>
  <c r="AC227"/>
  <c r="AA227"/>
  <c r="AB223"/>
  <c r="Z223"/>
  <c r="AC223"/>
  <c r="AA223"/>
  <c r="AB219"/>
  <c r="Z219"/>
  <c r="AC219"/>
  <c r="AA219"/>
  <c r="U242"/>
  <c r="W242"/>
  <c r="X242"/>
  <c r="V242"/>
  <c r="U237"/>
  <c r="W237"/>
  <c r="X237"/>
  <c r="V237"/>
  <c r="U233"/>
  <c r="W233"/>
  <c r="X233"/>
  <c r="V233"/>
  <c r="U229"/>
  <c r="W229"/>
  <c r="X229"/>
  <c r="V229"/>
  <c r="U225"/>
  <c r="W225"/>
  <c r="X225"/>
  <c r="V225"/>
  <c r="U221"/>
  <c r="W221"/>
  <c r="X221"/>
  <c r="V221"/>
  <c r="U217"/>
  <c r="W217"/>
  <c r="X217"/>
  <c r="V217"/>
  <c r="AB240"/>
  <c r="Z240"/>
  <c r="AC240"/>
  <c r="AA240"/>
  <c r="AA179"/>
  <c r="AC179"/>
  <c r="AA178"/>
  <c r="AC178"/>
  <c r="AA177"/>
  <c r="AC177"/>
  <c r="AA176"/>
  <c r="AC176"/>
  <c r="AA175"/>
  <c r="AC175"/>
  <c r="AA174"/>
  <c r="AC174"/>
  <c r="AA173"/>
  <c r="AC173"/>
  <c r="AA172"/>
  <c r="AC172"/>
  <c r="K155"/>
  <c r="AC155" s="1"/>
  <c r="K151"/>
  <c r="K147"/>
  <c r="K143"/>
  <c r="K139"/>
  <c r="K135"/>
  <c r="K131"/>
  <c r="K127"/>
  <c r="K123"/>
  <c r="K119"/>
  <c r="X336"/>
  <c r="AA336"/>
  <c r="AC336"/>
  <c r="U337"/>
  <c r="Z337"/>
  <c r="AB337"/>
  <c r="Z338"/>
  <c r="AB338"/>
  <c r="W339"/>
  <c r="AA339"/>
  <c r="AC339"/>
  <c r="Z336"/>
  <c r="X337"/>
  <c r="W337"/>
  <c r="AA337"/>
  <c r="AA338"/>
  <c r="Z339"/>
  <c r="U330"/>
  <c r="W330"/>
  <c r="Z330"/>
  <c r="AB330"/>
  <c r="F394"/>
  <c r="F392"/>
  <c r="F390"/>
  <c r="F388"/>
  <c r="F386"/>
  <c r="F384"/>
  <c r="F382"/>
  <c r="F380"/>
  <c r="I394"/>
  <c r="I392"/>
  <c r="I390"/>
  <c r="I388"/>
  <c r="I386"/>
  <c r="I384"/>
  <c r="I382"/>
  <c r="I380"/>
  <c r="V330"/>
  <c r="X330"/>
  <c r="AA330"/>
  <c r="F379"/>
  <c r="F393"/>
  <c r="F391"/>
  <c r="F389"/>
  <c r="F387"/>
  <c r="F385"/>
  <c r="F383"/>
  <c r="F381"/>
  <c r="I379"/>
  <c r="I393"/>
  <c r="I391"/>
  <c r="I389"/>
  <c r="I387"/>
  <c r="I385"/>
  <c r="I383"/>
  <c r="I381"/>
  <c r="U338"/>
  <c r="X308"/>
  <c r="V308"/>
  <c r="W308"/>
  <c r="U308"/>
  <c r="AA33"/>
  <c r="AC33"/>
  <c r="U331"/>
  <c r="W331"/>
  <c r="Z331"/>
  <c r="AB331"/>
  <c r="U332"/>
  <c r="W332"/>
  <c r="Z332"/>
  <c r="AB332"/>
  <c r="U334"/>
  <c r="W334"/>
  <c r="Z334"/>
  <c r="AB334"/>
  <c r="AA335"/>
  <c r="AC335"/>
  <c r="U336"/>
  <c r="W336"/>
  <c r="V337"/>
  <c r="W338"/>
  <c r="V339"/>
  <c r="X339"/>
  <c r="Z33"/>
  <c r="V331"/>
  <c r="X331"/>
  <c r="AA331"/>
  <c r="V332"/>
  <c r="X332"/>
  <c r="AA332"/>
  <c r="V334"/>
  <c r="X334"/>
  <c r="AA334"/>
  <c r="Z335"/>
  <c r="V336"/>
  <c r="U339"/>
  <c r="AB246"/>
  <c r="Z246"/>
  <c r="AC246"/>
  <c r="AA246"/>
  <c r="V275"/>
  <c r="V329"/>
  <c r="X329"/>
  <c r="U329"/>
  <c r="W329"/>
  <c r="V325"/>
  <c r="U325"/>
  <c r="W325"/>
  <c r="X325"/>
  <c r="V321"/>
  <c r="U321"/>
  <c r="W321"/>
  <c r="X321"/>
  <c r="V317"/>
  <c r="U317"/>
  <c r="W317"/>
  <c r="X317"/>
  <c r="V313"/>
  <c r="U313"/>
  <c r="W313"/>
  <c r="X313"/>
  <c r="V309"/>
  <c r="U309"/>
  <c r="X309"/>
  <c r="W309"/>
  <c r="V305"/>
  <c r="X305"/>
  <c r="U305"/>
  <c r="W305"/>
  <c r="V301"/>
  <c r="X301"/>
  <c r="U301"/>
  <c r="W301"/>
  <c r="V297"/>
  <c r="X297"/>
  <c r="U297"/>
  <c r="W297"/>
  <c r="V293"/>
  <c r="X293"/>
  <c r="U293"/>
  <c r="W293"/>
  <c r="V289"/>
  <c r="X289"/>
  <c r="U289"/>
  <c r="W289"/>
  <c r="V285"/>
  <c r="X285"/>
  <c r="U285"/>
  <c r="W285"/>
  <c r="V281"/>
  <c r="X281"/>
  <c r="U281"/>
  <c r="W281"/>
  <c r="V277"/>
  <c r="X277"/>
  <c r="U277"/>
  <c r="W277"/>
  <c r="V273"/>
  <c r="X273"/>
  <c r="U273"/>
  <c r="W273"/>
  <c r="V269"/>
  <c r="X269"/>
  <c r="U269"/>
  <c r="W269"/>
  <c r="V265"/>
  <c r="X265"/>
  <c r="U265"/>
  <c r="W265"/>
  <c r="V261"/>
  <c r="X261"/>
  <c r="U261"/>
  <c r="W261"/>
  <c r="V257"/>
  <c r="X257"/>
  <c r="U257"/>
  <c r="W257"/>
  <c r="V253"/>
  <c r="X253"/>
  <c r="U253"/>
  <c r="W253"/>
  <c r="V249"/>
  <c r="X249"/>
  <c r="U249"/>
  <c r="W249"/>
  <c r="V327"/>
  <c r="W327"/>
  <c r="X327"/>
  <c r="U327"/>
  <c r="V323"/>
  <c r="U323"/>
  <c r="W323"/>
  <c r="X323"/>
  <c r="V319"/>
  <c r="X319"/>
  <c r="U319"/>
  <c r="W319"/>
  <c r="V315"/>
  <c r="X315"/>
  <c r="U315"/>
  <c r="W315"/>
  <c r="V311"/>
  <c r="X311"/>
  <c r="U311"/>
  <c r="W311"/>
  <c r="V307"/>
  <c r="X307"/>
  <c r="U307"/>
  <c r="W307"/>
  <c r="V303"/>
  <c r="X303"/>
  <c r="U303"/>
  <c r="W303"/>
  <c r="V299"/>
  <c r="X299"/>
  <c r="U299"/>
  <c r="W299"/>
  <c r="V295"/>
  <c r="X295"/>
  <c r="U295"/>
  <c r="W295"/>
  <c r="V291"/>
  <c r="X291"/>
  <c r="U291"/>
  <c r="W291"/>
  <c r="V287"/>
  <c r="X287"/>
  <c r="U287"/>
  <c r="W287"/>
  <c r="V283"/>
  <c r="X283"/>
  <c r="U283"/>
  <c r="W283"/>
  <c r="V279"/>
  <c r="X279"/>
  <c r="U279"/>
  <c r="W279"/>
  <c r="X275"/>
  <c r="U275"/>
  <c r="W275"/>
  <c r="V271"/>
  <c r="X271"/>
  <c r="U271"/>
  <c r="W271"/>
  <c r="V267"/>
  <c r="X267"/>
  <c r="U267"/>
  <c r="W267"/>
  <c r="V263"/>
  <c r="X263"/>
  <c r="U263"/>
  <c r="W263"/>
  <c r="V259"/>
  <c r="X259"/>
  <c r="U259"/>
  <c r="W259"/>
  <c r="V255"/>
  <c r="X255"/>
  <c r="U255"/>
  <c r="W255"/>
  <c r="V251"/>
  <c r="X251"/>
  <c r="U251"/>
  <c r="W251"/>
  <c r="U247"/>
  <c r="W247"/>
  <c r="X247"/>
  <c r="V247"/>
  <c r="U246"/>
  <c r="W246"/>
  <c r="X246"/>
  <c r="V246"/>
  <c r="X245"/>
  <c r="V245"/>
  <c r="U245"/>
  <c r="W245"/>
  <c r="V244"/>
  <c r="X244"/>
  <c r="U244"/>
  <c r="W244"/>
  <c r="X243"/>
  <c r="V243"/>
  <c r="U243"/>
  <c r="W243"/>
  <c r="X239"/>
  <c r="V239"/>
  <c r="U239"/>
  <c r="W239"/>
  <c r="X241"/>
  <c r="V241"/>
  <c r="U241"/>
  <c r="W241"/>
  <c r="V236"/>
  <c r="X236"/>
  <c r="U236"/>
  <c r="W236"/>
  <c r="V232"/>
  <c r="X232"/>
  <c r="U232"/>
  <c r="W232"/>
  <c r="V228"/>
  <c r="X228"/>
  <c r="U228"/>
  <c r="W228"/>
  <c r="V224"/>
  <c r="X224"/>
  <c r="U224"/>
  <c r="W224"/>
  <c r="V220"/>
  <c r="X220"/>
  <c r="U220"/>
  <c r="W220"/>
  <c r="V238"/>
  <c r="X238"/>
  <c r="U238"/>
  <c r="W238"/>
  <c r="V234"/>
  <c r="X234"/>
  <c r="U234"/>
  <c r="W234"/>
  <c r="V230"/>
  <c r="X230"/>
  <c r="U230"/>
  <c r="W230"/>
  <c r="V226"/>
  <c r="X226"/>
  <c r="U226"/>
  <c r="W226"/>
  <c r="V222"/>
  <c r="X222"/>
  <c r="U222"/>
  <c r="W222"/>
  <c r="V218"/>
  <c r="X218"/>
  <c r="U218"/>
  <c r="W218"/>
  <c r="AB216"/>
  <c r="Z216"/>
  <c r="AC216"/>
  <c r="AA216"/>
  <c r="K8"/>
  <c r="AC8" s="1"/>
  <c r="I8"/>
  <c r="K10"/>
  <c r="AC10" s="1"/>
  <c r="I10"/>
  <c r="K12"/>
  <c r="AC12" s="1"/>
  <c r="I12"/>
  <c r="K14"/>
  <c r="AC14" s="1"/>
  <c r="I14"/>
  <c r="K16"/>
  <c r="AC16" s="1"/>
  <c r="I16"/>
  <c r="K18"/>
  <c r="AC18" s="1"/>
  <c r="I18"/>
  <c r="K35"/>
  <c r="I35"/>
  <c r="K37"/>
  <c r="I37"/>
  <c r="K39"/>
  <c r="I39"/>
  <c r="K41"/>
  <c r="I41"/>
  <c r="K43"/>
  <c r="I43"/>
  <c r="K45"/>
  <c r="I45"/>
  <c r="K47"/>
  <c r="I47"/>
  <c r="K49"/>
  <c r="I49"/>
  <c r="K51"/>
  <c r="I51"/>
  <c r="K53"/>
  <c r="I53"/>
  <c r="K55"/>
  <c r="I55"/>
  <c r="K57"/>
  <c r="I57"/>
  <c r="K59"/>
  <c r="I59"/>
  <c r="K61"/>
  <c r="I61"/>
  <c r="K63"/>
  <c r="I63"/>
  <c r="K65"/>
  <c r="I65"/>
  <c r="K67"/>
  <c r="I67"/>
  <c r="K69"/>
  <c r="I69"/>
  <c r="K71"/>
  <c r="I71"/>
  <c r="K73"/>
  <c r="I73"/>
  <c r="K75"/>
  <c r="I75"/>
  <c r="K77"/>
  <c r="I77"/>
  <c r="K79"/>
  <c r="I79"/>
  <c r="K81"/>
  <c r="I81"/>
  <c r="K83"/>
  <c r="I83"/>
  <c r="K85"/>
  <c r="I85"/>
  <c r="K87"/>
  <c r="I87"/>
  <c r="K89"/>
  <c r="I89"/>
  <c r="K91"/>
  <c r="I91"/>
  <c r="I94"/>
  <c r="I110"/>
  <c r="I108"/>
  <c r="I106"/>
  <c r="I104"/>
  <c r="I102"/>
  <c r="I100"/>
  <c r="I98"/>
  <c r="I96"/>
  <c r="AC215"/>
  <c r="AA215"/>
  <c r="AB215"/>
  <c r="Z215"/>
  <c r="AC213"/>
  <c r="AA213"/>
  <c r="AB213"/>
  <c r="Z213"/>
  <c r="AC211"/>
  <c r="AA211"/>
  <c r="AB211"/>
  <c r="Z211"/>
  <c r="I150"/>
  <c r="I148"/>
  <c r="I146"/>
  <c r="I144"/>
  <c r="K384" s="1"/>
  <c r="I142"/>
  <c r="K385" s="1"/>
  <c r="I140"/>
  <c r="I138"/>
  <c r="I136"/>
  <c r="I134"/>
  <c r="I132"/>
  <c r="I130"/>
  <c r="I128"/>
  <c r="I126"/>
  <c r="I124"/>
  <c r="I122"/>
  <c r="I120"/>
  <c r="I118"/>
  <c r="I115"/>
  <c r="I111"/>
  <c r="I107"/>
  <c r="I103"/>
  <c r="I99"/>
  <c r="I95"/>
  <c r="I90"/>
  <c r="I86"/>
  <c r="I82"/>
  <c r="I78"/>
  <c r="I74"/>
  <c r="I70"/>
  <c r="I66"/>
  <c r="I62"/>
  <c r="K380" s="1"/>
  <c r="I58"/>
  <c r="I54"/>
  <c r="I50"/>
  <c r="I46"/>
  <c r="I42"/>
  <c r="I38"/>
  <c r="I31"/>
  <c r="I27"/>
  <c r="I23"/>
  <c r="I19"/>
  <c r="I15"/>
  <c r="I11"/>
  <c r="I7"/>
  <c r="K29"/>
  <c r="K25"/>
  <c r="AA25" s="1"/>
  <c r="K21"/>
  <c r="AC21" s="1"/>
  <c r="K17"/>
  <c r="AC17" s="1"/>
  <c r="K13"/>
  <c r="AC13" s="1"/>
  <c r="K9"/>
  <c r="AC9" s="1"/>
  <c r="K5"/>
  <c r="AC5" s="1"/>
  <c r="N8"/>
  <c r="K4"/>
  <c r="AC4" s="1"/>
  <c r="K6"/>
  <c r="AC6" s="1"/>
  <c r="I6"/>
  <c r="K20"/>
  <c r="AC20" s="1"/>
  <c r="I20"/>
  <c r="K22"/>
  <c r="AC22" s="1"/>
  <c r="I22"/>
  <c r="K24"/>
  <c r="AC24" s="1"/>
  <c r="I24"/>
  <c r="K26"/>
  <c r="I26"/>
  <c r="K28"/>
  <c r="I28"/>
  <c r="K30"/>
  <c r="I30"/>
  <c r="I116"/>
  <c r="I114"/>
  <c r="I112"/>
  <c r="AC184"/>
  <c r="AA184"/>
  <c r="AB184"/>
  <c r="Z184"/>
  <c r="AC183"/>
  <c r="AA183"/>
  <c r="AB183"/>
  <c r="Z183"/>
  <c r="AC182"/>
  <c r="AA182"/>
  <c r="AB182"/>
  <c r="Z182"/>
  <c r="AC181"/>
  <c r="AA181"/>
  <c r="AB181"/>
  <c r="Z181"/>
  <c r="AC180"/>
  <c r="AA180"/>
  <c r="AB180"/>
  <c r="Z180"/>
  <c r="AB179"/>
  <c r="Z179"/>
  <c r="AB178"/>
  <c r="Z178"/>
  <c r="AB177"/>
  <c r="Z177"/>
  <c r="AB176"/>
  <c r="Z176"/>
  <c r="AB175"/>
  <c r="Z175"/>
  <c r="AB174"/>
  <c r="Z174"/>
  <c r="AB173"/>
  <c r="Z173"/>
  <c r="AB172"/>
  <c r="Z172"/>
  <c r="AC204"/>
  <c r="AA204"/>
  <c r="AB204"/>
  <c r="Z204"/>
  <c r="AC202"/>
  <c r="AA202"/>
  <c r="AB202"/>
  <c r="Z202"/>
  <c r="AC200"/>
  <c r="AA200"/>
  <c r="AB200"/>
  <c r="Z200"/>
  <c r="AC198"/>
  <c r="AA198"/>
  <c r="AB198"/>
  <c r="Z198"/>
  <c r="AC196"/>
  <c r="AA196"/>
  <c r="AB196"/>
  <c r="Z196"/>
  <c r="AC194"/>
  <c r="AA194"/>
  <c r="AB194"/>
  <c r="Z194"/>
  <c r="AC192"/>
  <c r="AA192"/>
  <c r="AB192"/>
  <c r="Z192"/>
  <c r="AC190"/>
  <c r="AA190"/>
  <c r="AB190"/>
  <c r="Z190"/>
  <c r="AC188"/>
  <c r="AA188"/>
  <c r="AB188"/>
  <c r="Z188"/>
  <c r="AC186"/>
  <c r="AA186"/>
  <c r="AB186"/>
  <c r="Z186"/>
  <c r="AC208"/>
  <c r="AA208"/>
  <c r="AB208"/>
  <c r="Z208"/>
  <c r="AC206"/>
  <c r="AA206"/>
  <c r="AB206"/>
  <c r="Z206"/>
  <c r="AC214"/>
  <c r="AA214"/>
  <c r="AB214"/>
  <c r="Z214"/>
  <c r="AC212"/>
  <c r="AA212"/>
  <c r="AB212"/>
  <c r="Z212"/>
  <c r="AC210"/>
  <c r="AA210"/>
  <c r="AB210"/>
  <c r="Z210"/>
  <c r="I4"/>
  <c r="I149"/>
  <c r="I145"/>
  <c r="I141"/>
  <c r="I137"/>
  <c r="I133"/>
  <c r="I129"/>
  <c r="I125"/>
  <c r="I121"/>
  <c r="I117"/>
  <c r="I113"/>
  <c r="I109"/>
  <c r="I105"/>
  <c r="I101"/>
  <c r="I97"/>
  <c r="I92"/>
  <c r="I88"/>
  <c r="K379" s="1"/>
  <c r="I84"/>
  <c r="I80"/>
  <c r="I76"/>
  <c r="I72"/>
  <c r="I68"/>
  <c r="I64"/>
  <c r="I60"/>
  <c r="I56"/>
  <c r="I52"/>
  <c r="I48"/>
  <c r="I44"/>
  <c r="I40"/>
  <c r="I36"/>
  <c r="V205"/>
  <c r="X203"/>
  <c r="V201"/>
  <c r="X199"/>
  <c r="V197"/>
  <c r="X195"/>
  <c r="V193"/>
  <c r="X191"/>
  <c r="V189"/>
  <c r="V187"/>
  <c r="W209"/>
  <c r="V207"/>
  <c r="W204"/>
  <c r="X202"/>
  <c r="W200"/>
  <c r="X198"/>
  <c r="W196"/>
  <c r="X194"/>
  <c r="W192"/>
  <c r="X190"/>
  <c r="W188"/>
  <c r="V208"/>
  <c r="AC156"/>
  <c r="AC158"/>
  <c r="AC160"/>
  <c r="AC162"/>
  <c r="AC164"/>
  <c r="AC166"/>
  <c r="AC168"/>
  <c r="AC170"/>
  <c r="AA156"/>
  <c r="AA158"/>
  <c r="AA160"/>
  <c r="AA162"/>
  <c r="AA164"/>
  <c r="AA166"/>
  <c r="AA168"/>
  <c r="AA170"/>
  <c r="X208"/>
  <c r="W208"/>
  <c r="V206"/>
  <c r="W206"/>
  <c r="X206"/>
  <c r="U206"/>
  <c r="U209"/>
  <c r="X207"/>
  <c r="V202"/>
  <c r="U202"/>
  <c r="V198"/>
  <c r="U198"/>
  <c r="V194"/>
  <c r="U194"/>
  <c r="V190"/>
  <c r="U190"/>
  <c r="V186"/>
  <c r="X186"/>
  <c r="U186"/>
  <c r="W186"/>
  <c r="V203"/>
  <c r="V199"/>
  <c r="V195"/>
  <c r="V191"/>
  <c r="X189"/>
  <c r="X187"/>
  <c r="V185"/>
  <c r="X185"/>
  <c r="AA157"/>
  <c r="AC163"/>
  <c r="U207"/>
  <c r="U203"/>
  <c r="W201"/>
  <c r="W199"/>
  <c r="W195"/>
  <c r="W193"/>
  <c r="U191"/>
  <c r="U187"/>
  <c r="W185"/>
  <c r="U185"/>
  <c r="W183"/>
  <c r="U183"/>
  <c r="W181"/>
  <c r="U181"/>
  <c r="W179"/>
  <c r="U179"/>
  <c r="W177"/>
  <c r="U177"/>
  <c r="W175"/>
  <c r="U175"/>
  <c r="W173"/>
  <c r="U173"/>
  <c r="W171"/>
  <c r="U171"/>
  <c r="Z156"/>
  <c r="Z157"/>
  <c r="AB157"/>
  <c r="Z158"/>
  <c r="Z159"/>
  <c r="AB159"/>
  <c r="Z160"/>
  <c r="Z161"/>
  <c r="AB161"/>
  <c r="Z162"/>
  <c r="Z163"/>
  <c r="AB163"/>
  <c r="Z164"/>
  <c r="Z165"/>
  <c r="AB165"/>
  <c r="Z166"/>
  <c r="Z167"/>
  <c r="AB167"/>
  <c r="Z168"/>
  <c r="Z169"/>
  <c r="AB169"/>
  <c r="Z170"/>
  <c r="Z171"/>
  <c r="AB171"/>
  <c r="AA159"/>
  <c r="AA161"/>
  <c r="AA165"/>
  <c r="AA167"/>
  <c r="AA169"/>
  <c r="AA171"/>
  <c r="Z155"/>
  <c r="AB155"/>
  <c r="AA155"/>
  <c r="X154"/>
  <c r="X153"/>
  <c r="X152"/>
  <c r="AB154"/>
  <c r="Z154"/>
  <c r="AC154"/>
  <c r="AA154"/>
  <c r="AB152"/>
  <c r="Z152"/>
  <c r="AC152"/>
  <c r="AA152"/>
  <c r="AB150"/>
  <c r="Z150"/>
  <c r="AC150"/>
  <c r="AA150"/>
  <c r="AB148"/>
  <c r="Z148"/>
  <c r="AC148"/>
  <c r="AA148"/>
  <c r="AB146"/>
  <c r="Z146"/>
  <c r="AC146"/>
  <c r="AA146"/>
  <c r="AB144"/>
  <c r="Z144"/>
  <c r="AC144"/>
  <c r="AA144"/>
  <c r="AB142"/>
  <c r="Z142"/>
  <c r="AC142"/>
  <c r="AA142"/>
  <c r="AB140"/>
  <c r="Z140"/>
  <c r="AC140"/>
  <c r="AA140"/>
  <c r="AB138"/>
  <c r="Z138"/>
  <c r="AC138"/>
  <c r="AA138"/>
  <c r="AB136"/>
  <c r="Z136"/>
  <c r="AC136"/>
  <c r="AA136"/>
  <c r="AB134"/>
  <c r="Z134"/>
  <c r="AC134"/>
  <c r="AA134"/>
  <c r="AB132"/>
  <c r="Z132"/>
  <c r="AC132"/>
  <c r="AA132"/>
  <c r="AB130"/>
  <c r="Z130"/>
  <c r="AC130"/>
  <c r="AA130"/>
  <c r="AB128"/>
  <c r="Z128"/>
  <c r="AC128"/>
  <c r="AA128"/>
  <c r="AB126"/>
  <c r="Z126"/>
  <c r="AC126"/>
  <c r="AA126"/>
  <c r="AB124"/>
  <c r="Z124"/>
  <c r="AC124"/>
  <c r="AA124"/>
  <c r="AB122"/>
  <c r="Z122"/>
  <c r="AC122"/>
  <c r="AA122"/>
  <c r="AB120"/>
  <c r="Z120"/>
  <c r="AC120"/>
  <c r="AA120"/>
  <c r="AB118"/>
  <c r="Z118"/>
  <c r="AC118"/>
  <c r="AA118"/>
  <c r="AB116"/>
  <c r="Z116"/>
  <c r="AC116"/>
  <c r="AA116"/>
  <c r="AB114"/>
  <c r="Z114"/>
  <c r="AC114"/>
  <c r="AA114"/>
  <c r="AB112"/>
  <c r="Z112"/>
  <c r="AC112"/>
  <c r="AA112"/>
  <c r="AB110"/>
  <c r="Z110"/>
  <c r="AC110"/>
  <c r="AA110"/>
  <c r="AB108"/>
  <c r="Z108"/>
  <c r="AC108"/>
  <c r="AA108"/>
  <c r="AB106"/>
  <c r="Z106"/>
  <c r="AC106"/>
  <c r="AA106"/>
  <c r="AB104"/>
  <c r="Z104"/>
  <c r="AC104"/>
  <c r="AA104"/>
  <c r="AB102"/>
  <c r="Z102"/>
  <c r="AC102"/>
  <c r="AA102"/>
  <c r="AB100"/>
  <c r="Z100"/>
  <c r="AC100"/>
  <c r="AA100"/>
  <c r="AB98"/>
  <c r="Z98"/>
  <c r="AC98"/>
  <c r="AA98"/>
  <c r="AB96"/>
  <c r="Z96"/>
  <c r="AC96"/>
  <c r="AA96"/>
  <c r="AB94"/>
  <c r="Z94"/>
  <c r="AC94"/>
  <c r="AA94"/>
  <c r="AB91"/>
  <c r="Z91"/>
  <c r="AC91"/>
  <c r="AA91"/>
  <c r="AB89"/>
  <c r="Z89"/>
  <c r="AC89"/>
  <c r="AA89"/>
  <c r="AB87"/>
  <c r="Z87"/>
  <c r="AC87"/>
  <c r="AA87"/>
  <c r="AB85"/>
  <c r="Z85"/>
  <c r="AC85"/>
  <c r="AA85"/>
  <c r="AB83"/>
  <c r="Z83"/>
  <c r="AC83"/>
  <c r="AA83"/>
  <c r="AB81"/>
  <c r="Z81"/>
  <c r="AC81"/>
  <c r="AA81"/>
  <c r="AB79"/>
  <c r="Z79"/>
  <c r="AC79"/>
  <c r="AA79"/>
  <c r="AB77"/>
  <c r="Z77"/>
  <c r="AC77"/>
  <c r="AA77"/>
  <c r="AB75"/>
  <c r="Z75"/>
  <c r="AC75"/>
  <c r="AA75"/>
  <c r="AB73"/>
  <c r="Z73"/>
  <c r="AC73"/>
  <c r="AA73"/>
  <c r="AB71"/>
  <c r="Z71"/>
  <c r="AC71"/>
  <c r="AA71"/>
  <c r="AB69"/>
  <c r="Z69"/>
  <c r="AC69"/>
  <c r="AA69"/>
  <c r="AB67"/>
  <c r="Z67"/>
  <c r="AC67"/>
  <c r="AA67"/>
  <c r="AB65"/>
  <c r="Z65"/>
  <c r="AC65"/>
  <c r="AA65"/>
  <c r="AB63"/>
  <c r="Z63"/>
  <c r="AC63"/>
  <c r="AA63"/>
  <c r="AB61"/>
  <c r="Z61"/>
  <c r="AC61"/>
  <c r="AA61"/>
  <c r="AB59"/>
  <c r="Z59"/>
  <c r="AC59"/>
  <c r="AA59"/>
  <c r="AB57"/>
  <c r="Z57"/>
  <c r="AC57"/>
  <c r="AA57"/>
  <c r="AB55"/>
  <c r="Z55"/>
  <c r="AC55"/>
  <c r="AA55"/>
  <c r="AB53"/>
  <c r="Z53"/>
  <c r="AC53"/>
  <c r="AA53"/>
  <c r="AB51"/>
  <c r="Z51"/>
  <c r="AC51"/>
  <c r="AA51"/>
  <c r="AB49"/>
  <c r="Z49"/>
  <c r="AC49"/>
  <c r="AA49"/>
  <c r="AB47"/>
  <c r="Z47"/>
  <c r="AC47"/>
  <c r="AA47"/>
  <c r="AB45"/>
  <c r="Z45"/>
  <c r="AC45"/>
  <c r="AA45"/>
  <c r="AB43"/>
  <c r="Z43"/>
  <c r="AC43"/>
  <c r="AA43"/>
  <c r="AB41"/>
  <c r="Z41"/>
  <c r="AC41"/>
  <c r="AA41"/>
  <c r="AB39"/>
  <c r="Z39"/>
  <c r="AC39"/>
  <c r="AA39"/>
  <c r="AB37"/>
  <c r="Z37"/>
  <c r="AC37"/>
  <c r="AA37"/>
  <c r="AB35"/>
  <c r="Z35"/>
  <c r="AC35"/>
  <c r="AA35"/>
  <c r="AB32"/>
  <c r="Z32"/>
  <c r="AC32"/>
  <c r="AA32"/>
  <c r="AB30"/>
  <c r="Z30"/>
  <c r="AC30"/>
  <c r="AA30"/>
  <c r="AB28"/>
  <c r="Z28"/>
  <c r="AC28"/>
  <c r="AA28"/>
  <c r="AB26"/>
  <c r="Z26"/>
  <c r="AC26"/>
  <c r="AB4"/>
  <c r="AB5"/>
  <c r="Z6"/>
  <c r="AB6"/>
  <c r="Z7"/>
  <c r="AB7"/>
  <c r="Z8"/>
  <c r="AB8"/>
  <c r="Z9"/>
  <c r="AB9"/>
  <c r="Z10"/>
  <c r="AB10"/>
  <c r="Z11"/>
  <c r="AB11"/>
  <c r="Z12"/>
  <c r="AB12"/>
  <c r="AB13"/>
  <c r="Z14"/>
  <c r="AB14"/>
  <c r="Z15"/>
  <c r="AB15"/>
  <c r="Z16"/>
  <c r="AB16"/>
  <c r="Z17"/>
  <c r="AB17"/>
  <c r="Z18"/>
  <c r="AB18"/>
  <c r="Z19"/>
  <c r="AB19"/>
  <c r="Z20"/>
  <c r="AB20"/>
  <c r="AB21"/>
  <c r="Z22"/>
  <c r="AB22"/>
  <c r="Z23"/>
  <c r="AB23"/>
  <c r="Z24"/>
  <c r="AB24"/>
  <c r="AA26"/>
  <c r="AB153"/>
  <c r="Z153"/>
  <c r="AC153"/>
  <c r="AA153"/>
  <c r="AB151"/>
  <c r="Z151"/>
  <c r="AC151"/>
  <c r="AA151"/>
  <c r="AB149"/>
  <c r="Z149"/>
  <c r="AC149"/>
  <c r="AA149"/>
  <c r="AB147"/>
  <c r="Z147"/>
  <c r="AC147"/>
  <c r="AA147"/>
  <c r="AB145"/>
  <c r="Z145"/>
  <c r="AC145"/>
  <c r="AA145"/>
  <c r="AB143"/>
  <c r="Z143"/>
  <c r="AC143"/>
  <c r="AA143"/>
  <c r="AB141"/>
  <c r="Z141"/>
  <c r="AC141"/>
  <c r="AA141"/>
  <c r="AB139"/>
  <c r="Z139"/>
  <c r="AC139"/>
  <c r="AA139"/>
  <c r="AB137"/>
  <c r="Z137"/>
  <c r="AC137"/>
  <c r="AA137"/>
  <c r="AB135"/>
  <c r="Z135"/>
  <c r="AC135"/>
  <c r="AA135"/>
  <c r="AB133"/>
  <c r="Z133"/>
  <c r="AC133"/>
  <c r="AA133"/>
  <c r="AB131"/>
  <c r="Z131"/>
  <c r="AC131"/>
  <c r="AA131"/>
  <c r="AB129"/>
  <c r="Z129"/>
  <c r="AC129"/>
  <c r="AA129"/>
  <c r="AB127"/>
  <c r="Z127"/>
  <c r="AC127"/>
  <c r="AA127"/>
  <c r="AB125"/>
  <c r="Z125"/>
  <c r="AC125"/>
  <c r="AA125"/>
  <c r="AB123"/>
  <c r="Z123"/>
  <c r="AC123"/>
  <c r="AA123"/>
  <c r="AB121"/>
  <c r="Z121"/>
  <c r="AC121"/>
  <c r="AA121"/>
  <c r="AB119"/>
  <c r="Z119"/>
  <c r="AC119"/>
  <c r="AA119"/>
  <c r="AB117"/>
  <c r="Z117"/>
  <c r="AC117"/>
  <c r="AA117"/>
  <c r="AB115"/>
  <c r="Z115"/>
  <c r="AC115"/>
  <c r="AA115"/>
  <c r="AB113"/>
  <c r="Z113"/>
  <c r="AC113"/>
  <c r="AA113"/>
  <c r="AB111"/>
  <c r="Z111"/>
  <c r="AC111"/>
  <c r="AA111"/>
  <c r="AB109"/>
  <c r="Z109"/>
  <c r="AC109"/>
  <c r="AA109"/>
  <c r="AB107"/>
  <c r="Z107"/>
  <c r="AC107"/>
  <c r="AA107"/>
  <c r="AB105"/>
  <c r="Z105"/>
  <c r="AC105"/>
  <c r="AA105"/>
  <c r="AB103"/>
  <c r="Z103"/>
  <c r="AC103"/>
  <c r="AA103"/>
  <c r="AB101"/>
  <c r="Z101"/>
  <c r="AC101"/>
  <c r="AA101"/>
  <c r="AB99"/>
  <c r="Z99"/>
  <c r="AC99"/>
  <c r="AA99"/>
  <c r="AB97"/>
  <c r="Z97"/>
  <c r="AC97"/>
  <c r="AA97"/>
  <c r="AB95"/>
  <c r="Z95"/>
  <c r="AC95"/>
  <c r="AA95"/>
  <c r="AB92"/>
  <c r="Z92"/>
  <c r="AC92"/>
  <c r="AA92"/>
  <c r="AB90"/>
  <c r="Z90"/>
  <c r="AC90"/>
  <c r="AA90"/>
  <c r="AB88"/>
  <c r="Z88"/>
  <c r="AC88"/>
  <c r="AA88"/>
  <c r="AB86"/>
  <c r="Z86"/>
  <c r="AC86"/>
  <c r="AA86"/>
  <c r="AB84"/>
  <c r="Z84"/>
  <c r="AC84"/>
  <c r="AA84"/>
  <c r="AB82"/>
  <c r="Z82"/>
  <c r="AC82"/>
  <c r="AA82"/>
  <c r="AB80"/>
  <c r="Z80"/>
  <c r="AC80"/>
  <c r="AA80"/>
  <c r="AB78"/>
  <c r="Z78"/>
  <c r="AC78"/>
  <c r="AA78"/>
  <c r="AB76"/>
  <c r="Z76"/>
  <c r="AC76"/>
  <c r="AA76"/>
  <c r="AB74"/>
  <c r="Z74"/>
  <c r="AC74"/>
  <c r="AA74"/>
  <c r="AB72"/>
  <c r="Z72"/>
  <c r="AC72"/>
  <c r="AA72"/>
  <c r="AB70"/>
  <c r="Z70"/>
  <c r="AC70"/>
  <c r="AA70"/>
  <c r="AB68"/>
  <c r="Z68"/>
  <c r="AC68"/>
  <c r="AA68"/>
  <c r="AB66"/>
  <c r="Z66"/>
  <c r="AC66"/>
  <c r="AA66"/>
  <c r="AB64"/>
  <c r="Z64"/>
  <c r="AC64"/>
  <c r="AA64"/>
  <c r="AB62"/>
  <c r="Z62"/>
  <c r="AC62"/>
  <c r="AA62"/>
  <c r="AB60"/>
  <c r="Z60"/>
  <c r="AC60"/>
  <c r="AA60"/>
  <c r="AB58"/>
  <c r="Z58"/>
  <c r="AC58"/>
  <c r="AA58"/>
  <c r="AB56"/>
  <c r="Z56"/>
  <c r="AC56"/>
  <c r="AA56"/>
  <c r="AB54"/>
  <c r="Z54"/>
  <c r="AC54"/>
  <c r="AA54"/>
  <c r="AB52"/>
  <c r="Z52"/>
  <c r="AC52"/>
  <c r="AA52"/>
  <c r="AB50"/>
  <c r="Z50"/>
  <c r="AC50"/>
  <c r="AA50"/>
  <c r="AB48"/>
  <c r="Z48"/>
  <c r="AC48"/>
  <c r="AA48"/>
  <c r="AB46"/>
  <c r="Z46"/>
  <c r="AC46"/>
  <c r="AA46"/>
  <c r="AB44"/>
  <c r="Z44"/>
  <c r="AC44"/>
  <c r="AA44"/>
  <c r="AB42"/>
  <c r="Z42"/>
  <c r="AC42"/>
  <c r="AA42"/>
  <c r="AB40"/>
  <c r="Z40"/>
  <c r="AC40"/>
  <c r="AA40"/>
  <c r="AB38"/>
  <c r="Z38"/>
  <c r="AC38"/>
  <c r="AA38"/>
  <c r="AB36"/>
  <c r="Z36"/>
  <c r="AC36"/>
  <c r="AA36"/>
  <c r="AB31"/>
  <c r="Z31"/>
  <c r="AC31"/>
  <c r="AA31"/>
  <c r="AB29"/>
  <c r="Z29"/>
  <c r="AC29"/>
  <c r="AA29"/>
  <c r="AB27"/>
  <c r="Z27"/>
  <c r="AC27"/>
  <c r="AA27"/>
  <c r="AB25"/>
  <c r="Z25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C25"/>
  <c r="V19"/>
  <c r="X19"/>
  <c r="U19"/>
  <c r="W19"/>
  <c r="W168"/>
  <c r="U168"/>
  <c r="V167"/>
  <c r="W166"/>
  <c r="U166"/>
  <c r="V165"/>
  <c r="W164"/>
  <c r="U164"/>
  <c r="V163"/>
  <c r="W162"/>
  <c r="U162"/>
  <c r="V161"/>
  <c r="W160"/>
  <c r="U160"/>
  <c r="V159"/>
  <c r="W158"/>
  <c r="U158"/>
  <c r="V157"/>
  <c r="W156"/>
  <c r="U156"/>
  <c r="V155"/>
  <c r="W154"/>
  <c r="U154"/>
  <c r="V153"/>
  <c r="W152"/>
  <c r="U152"/>
  <c r="X6"/>
  <c r="U6"/>
  <c r="W6"/>
  <c r="V6"/>
  <c r="X32"/>
  <c r="U32"/>
  <c r="W32"/>
  <c r="V32"/>
  <c r="X34"/>
  <c r="U34"/>
  <c r="W34"/>
  <c r="V34"/>
  <c r="V168"/>
  <c r="W167"/>
  <c r="U167"/>
  <c r="V166"/>
  <c r="W165"/>
  <c r="U165"/>
  <c r="V164"/>
  <c r="W163"/>
  <c r="U163"/>
  <c r="V162"/>
  <c r="W161"/>
  <c r="U161"/>
  <c r="V160"/>
  <c r="W159"/>
  <c r="U159"/>
  <c r="V158"/>
  <c r="W157"/>
  <c r="U157"/>
  <c r="V156"/>
  <c r="W155"/>
  <c r="U155"/>
  <c r="V154"/>
  <c r="W153"/>
  <c r="U153"/>
  <c r="V152"/>
  <c r="N6"/>
  <c r="N7"/>
  <c r="P93" s="1"/>
  <c r="N4"/>
  <c r="N5"/>
  <c r="X219" l="1"/>
  <c r="V219"/>
  <c r="U219"/>
  <c r="W219"/>
  <c r="X227"/>
  <c r="V227"/>
  <c r="U227"/>
  <c r="W227"/>
  <c r="X235"/>
  <c r="V235"/>
  <c r="U235"/>
  <c r="W235"/>
  <c r="M25"/>
  <c r="M26"/>
  <c r="U223"/>
  <c r="W223"/>
  <c r="X223"/>
  <c r="V223"/>
  <c r="U231"/>
  <c r="W231"/>
  <c r="X231"/>
  <c r="V231"/>
  <c r="X183"/>
  <c r="V183"/>
  <c r="W187"/>
  <c r="W191"/>
  <c r="U195"/>
  <c r="U199"/>
  <c r="W203"/>
  <c r="W207"/>
  <c r="W190"/>
  <c r="W194"/>
  <c r="W198"/>
  <c r="W202"/>
  <c r="U208"/>
  <c r="K381"/>
  <c r="K393"/>
  <c r="X205"/>
  <c r="V169"/>
  <c r="X169"/>
  <c r="U169"/>
  <c r="W169"/>
  <c r="X171"/>
  <c r="V171"/>
  <c r="X173"/>
  <c r="V173"/>
  <c r="X175"/>
  <c r="V175"/>
  <c r="X177"/>
  <c r="V177"/>
  <c r="X179"/>
  <c r="V179"/>
  <c r="X181"/>
  <c r="V181"/>
  <c r="V170"/>
  <c r="X170"/>
  <c r="U170"/>
  <c r="W170"/>
  <c r="V172"/>
  <c r="W172"/>
  <c r="X172"/>
  <c r="U172"/>
  <c r="V174"/>
  <c r="X174"/>
  <c r="U174"/>
  <c r="W174"/>
  <c r="V176"/>
  <c r="W176"/>
  <c r="X176"/>
  <c r="U176"/>
  <c r="V178"/>
  <c r="X178"/>
  <c r="U178"/>
  <c r="W178"/>
  <c r="V180"/>
  <c r="W180"/>
  <c r="X180"/>
  <c r="U180"/>
  <c r="X197"/>
  <c r="V192"/>
  <c r="K382"/>
  <c r="K383"/>
  <c r="K388"/>
  <c r="K391"/>
  <c r="K389"/>
  <c r="K386"/>
  <c r="K390"/>
  <c r="I396"/>
  <c r="J383" s="1"/>
  <c r="K387"/>
  <c r="K392"/>
  <c r="V200"/>
  <c r="V338"/>
  <c r="F396"/>
  <c r="H393" s="1"/>
  <c r="W189"/>
  <c r="W197"/>
  <c r="W205"/>
  <c r="X193"/>
  <c r="X201"/>
  <c r="V188"/>
  <c r="V196"/>
  <c r="V204"/>
  <c r="V182"/>
  <c r="X182"/>
  <c r="U182"/>
  <c r="W182"/>
  <c r="V184"/>
  <c r="W184"/>
  <c r="X184"/>
  <c r="U184"/>
  <c r="Z21"/>
  <c r="Z13"/>
  <c r="Z5"/>
  <c r="Z4"/>
  <c r="I373"/>
  <c r="W373" s="1"/>
  <c r="X338"/>
  <c r="K394"/>
  <c r="H384"/>
  <c r="H388"/>
  <c r="H390"/>
  <c r="H391"/>
  <c r="W335"/>
  <c r="U335"/>
  <c r="X335"/>
  <c r="V335"/>
  <c r="U216"/>
  <c r="W216"/>
  <c r="X216"/>
  <c r="V216"/>
  <c r="X188"/>
  <c r="X192"/>
  <c r="X196"/>
  <c r="X200"/>
  <c r="X204"/>
  <c r="X209"/>
  <c r="AC189"/>
  <c r="AA189"/>
  <c r="AB189"/>
  <c r="Z189"/>
  <c r="AC193"/>
  <c r="AA193"/>
  <c r="AB193"/>
  <c r="Z193"/>
  <c r="AC197"/>
  <c r="AA197"/>
  <c r="AB197"/>
  <c r="Z197"/>
  <c r="AC201"/>
  <c r="AA201"/>
  <c r="AB201"/>
  <c r="Z201"/>
  <c r="AC205"/>
  <c r="AA205"/>
  <c r="AB205"/>
  <c r="Z205"/>
  <c r="AC209"/>
  <c r="AA209"/>
  <c r="AB209"/>
  <c r="Z209"/>
  <c r="U211"/>
  <c r="W211"/>
  <c r="X211"/>
  <c r="V211"/>
  <c r="U213"/>
  <c r="W213"/>
  <c r="X213"/>
  <c r="V213"/>
  <c r="U215"/>
  <c r="W215"/>
  <c r="X215"/>
  <c r="V215"/>
  <c r="AC187"/>
  <c r="AA187"/>
  <c r="AB187"/>
  <c r="Z187"/>
  <c r="AC191"/>
  <c r="AA191"/>
  <c r="AB191"/>
  <c r="Z191"/>
  <c r="AC195"/>
  <c r="AA195"/>
  <c r="AB195"/>
  <c r="Z195"/>
  <c r="AC199"/>
  <c r="AA199"/>
  <c r="AB199"/>
  <c r="Z199"/>
  <c r="AC203"/>
  <c r="AA203"/>
  <c r="AB203"/>
  <c r="Z203"/>
  <c r="AC207"/>
  <c r="AA207"/>
  <c r="AB207"/>
  <c r="Z207"/>
  <c r="X210"/>
  <c r="V210"/>
  <c r="U210"/>
  <c r="W210"/>
  <c r="X212"/>
  <c r="V212"/>
  <c r="U212"/>
  <c r="W212"/>
  <c r="X214"/>
  <c r="V214"/>
  <c r="U214"/>
  <c r="W214"/>
  <c r="U189"/>
  <c r="U193"/>
  <c r="U197"/>
  <c r="U201"/>
  <c r="U205"/>
  <c r="U188"/>
  <c r="U192"/>
  <c r="U196"/>
  <c r="U200"/>
  <c r="U204"/>
  <c r="V209"/>
  <c r="AC185"/>
  <c r="AA185"/>
  <c r="AB185"/>
  <c r="Z185"/>
  <c r="X128"/>
  <c r="V128"/>
  <c r="U128"/>
  <c r="W128"/>
  <c r="X136"/>
  <c r="V136"/>
  <c r="U136"/>
  <c r="W136"/>
  <c r="X140"/>
  <c r="V140"/>
  <c r="U140"/>
  <c r="W140"/>
  <c r="X148"/>
  <c r="V148"/>
  <c r="U148"/>
  <c r="W148"/>
  <c r="X111"/>
  <c r="U111"/>
  <c r="W111"/>
  <c r="V111"/>
  <c r="X119"/>
  <c r="U119"/>
  <c r="W119"/>
  <c r="V119"/>
  <c r="V98"/>
  <c r="X98"/>
  <c r="U98"/>
  <c r="W98"/>
  <c r="V106"/>
  <c r="X106"/>
  <c r="U106"/>
  <c r="W106"/>
  <c r="X127"/>
  <c r="U127"/>
  <c r="W127"/>
  <c r="V127"/>
  <c r="X131"/>
  <c r="U131"/>
  <c r="W131"/>
  <c r="V131"/>
  <c r="X139"/>
  <c r="U139"/>
  <c r="W139"/>
  <c r="V139"/>
  <c r="X143"/>
  <c r="U143"/>
  <c r="W143"/>
  <c r="V143"/>
  <c r="X147"/>
  <c r="U147"/>
  <c r="W147"/>
  <c r="V147"/>
  <c r="V114"/>
  <c r="X114"/>
  <c r="U114"/>
  <c r="W114"/>
  <c r="X118"/>
  <c r="V118"/>
  <c r="U118"/>
  <c r="W118"/>
  <c r="X95"/>
  <c r="U95"/>
  <c r="W95"/>
  <c r="V95"/>
  <c r="X103"/>
  <c r="U103"/>
  <c r="W103"/>
  <c r="V103"/>
  <c r="V31"/>
  <c r="X31"/>
  <c r="U31"/>
  <c r="W31"/>
  <c r="V27"/>
  <c r="X27"/>
  <c r="U27"/>
  <c r="W27"/>
  <c r="V23"/>
  <c r="X23"/>
  <c r="U23"/>
  <c r="W23"/>
  <c r="V21"/>
  <c r="X21"/>
  <c r="U21"/>
  <c r="W21"/>
  <c r="X126"/>
  <c r="V126"/>
  <c r="U126"/>
  <c r="W126"/>
  <c r="X130"/>
  <c r="V130"/>
  <c r="U130"/>
  <c r="W130"/>
  <c r="X134"/>
  <c r="V134"/>
  <c r="U134"/>
  <c r="W134"/>
  <c r="X138"/>
  <c r="V138"/>
  <c r="U138"/>
  <c r="W138"/>
  <c r="X142"/>
  <c r="V142"/>
  <c r="U142"/>
  <c r="W142"/>
  <c r="X146"/>
  <c r="V146"/>
  <c r="U146"/>
  <c r="W146"/>
  <c r="X150"/>
  <c r="V150"/>
  <c r="U150"/>
  <c r="W150"/>
  <c r="X113"/>
  <c r="U113"/>
  <c r="W113"/>
  <c r="V113"/>
  <c r="X117"/>
  <c r="U117"/>
  <c r="W117"/>
  <c r="V117"/>
  <c r="X121"/>
  <c r="U121"/>
  <c r="W121"/>
  <c r="V121"/>
  <c r="V96"/>
  <c r="X96"/>
  <c r="U96"/>
  <c r="W96"/>
  <c r="V100"/>
  <c r="X100"/>
  <c r="U100"/>
  <c r="W100"/>
  <c r="V104"/>
  <c r="X104"/>
  <c r="U104"/>
  <c r="W104"/>
  <c r="V108"/>
  <c r="X108"/>
  <c r="U108"/>
  <c r="W108"/>
  <c r="X125"/>
  <c r="U125"/>
  <c r="W125"/>
  <c r="V125"/>
  <c r="X129"/>
  <c r="U129"/>
  <c r="W129"/>
  <c r="V129"/>
  <c r="X133"/>
  <c r="U133"/>
  <c r="W133"/>
  <c r="V133"/>
  <c r="X137"/>
  <c r="U137"/>
  <c r="W137"/>
  <c r="V137"/>
  <c r="X141"/>
  <c r="U141"/>
  <c r="W141"/>
  <c r="V141"/>
  <c r="X145"/>
  <c r="U145"/>
  <c r="W145"/>
  <c r="V145"/>
  <c r="X149"/>
  <c r="U149"/>
  <c r="W149"/>
  <c r="V149"/>
  <c r="V112"/>
  <c r="X112"/>
  <c r="U112"/>
  <c r="W112"/>
  <c r="V116"/>
  <c r="X116"/>
  <c r="U116"/>
  <c r="W116"/>
  <c r="X120"/>
  <c r="V120"/>
  <c r="U120"/>
  <c r="W120"/>
  <c r="X124"/>
  <c r="V124"/>
  <c r="U124"/>
  <c r="W124"/>
  <c r="X97"/>
  <c r="U97"/>
  <c r="W97"/>
  <c r="V97"/>
  <c r="X101"/>
  <c r="U101"/>
  <c r="W101"/>
  <c r="V101"/>
  <c r="X105"/>
  <c r="U105"/>
  <c r="W105"/>
  <c r="V105"/>
  <c r="X109"/>
  <c r="U109"/>
  <c r="W109"/>
  <c r="V109"/>
  <c r="X30"/>
  <c r="U30"/>
  <c r="W30"/>
  <c r="V30"/>
  <c r="X28"/>
  <c r="U28"/>
  <c r="W28"/>
  <c r="V28"/>
  <c r="X26"/>
  <c r="U26"/>
  <c r="W26"/>
  <c r="V26"/>
  <c r="X24"/>
  <c r="U24"/>
  <c r="W24"/>
  <c r="V24"/>
  <c r="X22"/>
  <c r="U22"/>
  <c r="W22"/>
  <c r="V22"/>
  <c r="X20"/>
  <c r="U20"/>
  <c r="W20"/>
  <c r="V20"/>
  <c r="X4"/>
  <c r="U4"/>
  <c r="W4"/>
  <c r="V4"/>
  <c r="V94"/>
  <c r="X94"/>
  <c r="U94"/>
  <c r="W94"/>
  <c r="V91"/>
  <c r="X91"/>
  <c r="U91"/>
  <c r="W91"/>
  <c r="V89"/>
  <c r="X89"/>
  <c r="U89"/>
  <c r="W89"/>
  <c r="V87"/>
  <c r="X87"/>
  <c r="U87"/>
  <c r="W87"/>
  <c r="V85"/>
  <c r="X85"/>
  <c r="U85"/>
  <c r="W85"/>
  <c r="V83"/>
  <c r="X83"/>
  <c r="U83"/>
  <c r="W83"/>
  <c r="V81"/>
  <c r="X81"/>
  <c r="U81"/>
  <c r="W81"/>
  <c r="V79"/>
  <c r="X79"/>
  <c r="U79"/>
  <c r="W79"/>
  <c r="V77"/>
  <c r="X77"/>
  <c r="U77"/>
  <c r="W77"/>
  <c r="V75"/>
  <c r="X75"/>
  <c r="U75"/>
  <c r="W75"/>
  <c r="V73"/>
  <c r="X73"/>
  <c r="U73"/>
  <c r="W73"/>
  <c r="V71"/>
  <c r="X71"/>
  <c r="U71"/>
  <c r="W71"/>
  <c r="V69"/>
  <c r="X69"/>
  <c r="U69"/>
  <c r="W69"/>
  <c r="V67"/>
  <c r="X67"/>
  <c r="U67"/>
  <c r="W67"/>
  <c r="V65"/>
  <c r="X65"/>
  <c r="U65"/>
  <c r="W65"/>
  <c r="V63"/>
  <c r="X63"/>
  <c r="U63"/>
  <c r="W63"/>
  <c r="V61"/>
  <c r="X61"/>
  <c r="U61"/>
  <c r="W61"/>
  <c r="V59"/>
  <c r="X59"/>
  <c r="U59"/>
  <c r="W59"/>
  <c r="V57"/>
  <c r="X57"/>
  <c r="U57"/>
  <c r="W57"/>
  <c r="V55"/>
  <c r="X55"/>
  <c r="U55"/>
  <c r="W55"/>
  <c r="V53"/>
  <c r="X53"/>
  <c r="U53"/>
  <c r="W53"/>
  <c r="V51"/>
  <c r="X51"/>
  <c r="U51"/>
  <c r="W51"/>
  <c r="V49"/>
  <c r="X49"/>
  <c r="U49"/>
  <c r="W49"/>
  <c r="V47"/>
  <c r="X47"/>
  <c r="U47"/>
  <c r="W47"/>
  <c r="V45"/>
  <c r="X45"/>
  <c r="U45"/>
  <c r="W45"/>
  <c r="V43"/>
  <c r="X43"/>
  <c r="U43"/>
  <c r="W43"/>
  <c r="V41"/>
  <c r="X41"/>
  <c r="U41"/>
  <c r="W41"/>
  <c r="V39"/>
  <c r="X39"/>
  <c r="U39"/>
  <c r="W39"/>
  <c r="V37"/>
  <c r="X37"/>
  <c r="U37"/>
  <c r="W37"/>
  <c r="V35"/>
  <c r="X35"/>
  <c r="U35"/>
  <c r="W35"/>
  <c r="V17"/>
  <c r="X17"/>
  <c r="U17"/>
  <c r="W17"/>
  <c r="V15"/>
  <c r="X15"/>
  <c r="U15"/>
  <c r="W15"/>
  <c r="V13"/>
  <c r="X13"/>
  <c r="U13"/>
  <c r="W13"/>
  <c r="V11"/>
  <c r="X11"/>
  <c r="U11"/>
  <c r="W11"/>
  <c r="V9"/>
  <c r="X9"/>
  <c r="U9"/>
  <c r="W9"/>
  <c r="V7"/>
  <c r="X7"/>
  <c r="U7"/>
  <c r="W7"/>
  <c r="X132"/>
  <c r="V132"/>
  <c r="U132"/>
  <c r="W132"/>
  <c r="X144"/>
  <c r="V144"/>
  <c r="U144"/>
  <c r="W144"/>
  <c r="X115"/>
  <c r="U115"/>
  <c r="W115"/>
  <c r="V115"/>
  <c r="X123"/>
  <c r="U123"/>
  <c r="W123"/>
  <c r="V123"/>
  <c r="V102"/>
  <c r="X102"/>
  <c r="U102"/>
  <c r="W102"/>
  <c r="V110"/>
  <c r="X110"/>
  <c r="U110"/>
  <c r="W110"/>
  <c r="X135"/>
  <c r="U135"/>
  <c r="W135"/>
  <c r="V135"/>
  <c r="X151"/>
  <c r="U151"/>
  <c r="W151"/>
  <c r="V151"/>
  <c r="X122"/>
  <c r="V122"/>
  <c r="U122"/>
  <c r="W122"/>
  <c r="X99"/>
  <c r="U99"/>
  <c r="W99"/>
  <c r="V99"/>
  <c r="X107"/>
  <c r="U107"/>
  <c r="W107"/>
  <c r="V107"/>
  <c r="V29"/>
  <c r="X29"/>
  <c r="U29"/>
  <c r="W29"/>
  <c r="V25"/>
  <c r="X25"/>
  <c r="U25"/>
  <c r="W25"/>
  <c r="V5"/>
  <c r="X5"/>
  <c r="U5"/>
  <c r="W5"/>
  <c r="X92"/>
  <c r="U92"/>
  <c r="W92"/>
  <c r="V92"/>
  <c r="X90"/>
  <c r="U90"/>
  <c r="W90"/>
  <c r="V90"/>
  <c r="X88"/>
  <c r="U88"/>
  <c r="W88"/>
  <c r="V88"/>
  <c r="X86"/>
  <c r="U86"/>
  <c r="W86"/>
  <c r="V86"/>
  <c r="X84"/>
  <c r="U84"/>
  <c r="W84"/>
  <c r="V84"/>
  <c r="X82"/>
  <c r="U82"/>
  <c r="W82"/>
  <c r="V82"/>
  <c r="X80"/>
  <c r="U80"/>
  <c r="W80"/>
  <c r="V80"/>
  <c r="X78"/>
  <c r="U78"/>
  <c r="W78"/>
  <c r="V78"/>
  <c r="X76"/>
  <c r="U76"/>
  <c r="W76"/>
  <c r="V76"/>
  <c r="X74"/>
  <c r="U74"/>
  <c r="W74"/>
  <c r="V74"/>
  <c r="X72"/>
  <c r="U72"/>
  <c r="W72"/>
  <c r="V72"/>
  <c r="X70"/>
  <c r="U70"/>
  <c r="W70"/>
  <c r="V70"/>
  <c r="X68"/>
  <c r="U68"/>
  <c r="W68"/>
  <c r="V68"/>
  <c r="X66"/>
  <c r="U66"/>
  <c r="W66"/>
  <c r="V66"/>
  <c r="X64"/>
  <c r="U64"/>
  <c r="W64"/>
  <c r="V64"/>
  <c r="X62"/>
  <c r="U62"/>
  <c r="W62"/>
  <c r="V62"/>
  <c r="X60"/>
  <c r="U60"/>
  <c r="W60"/>
  <c r="V60"/>
  <c r="X58"/>
  <c r="U58"/>
  <c r="W58"/>
  <c r="V58"/>
  <c r="X56"/>
  <c r="U56"/>
  <c r="W56"/>
  <c r="V56"/>
  <c r="X54"/>
  <c r="U54"/>
  <c r="W54"/>
  <c r="V54"/>
  <c r="X52"/>
  <c r="U52"/>
  <c r="W52"/>
  <c r="V52"/>
  <c r="X50"/>
  <c r="U50"/>
  <c r="W50"/>
  <c r="V50"/>
  <c r="X48"/>
  <c r="U48"/>
  <c r="W48"/>
  <c r="V48"/>
  <c r="X46"/>
  <c r="U46"/>
  <c r="W46"/>
  <c r="V46"/>
  <c r="X44"/>
  <c r="U44"/>
  <c r="W44"/>
  <c r="V44"/>
  <c r="X42"/>
  <c r="U42"/>
  <c r="W42"/>
  <c r="V42"/>
  <c r="X40"/>
  <c r="U40"/>
  <c r="W40"/>
  <c r="V40"/>
  <c r="X38"/>
  <c r="U38"/>
  <c r="W38"/>
  <c r="V38"/>
  <c r="X36"/>
  <c r="U36"/>
  <c r="W36"/>
  <c r="V36"/>
  <c r="X18"/>
  <c r="U18"/>
  <c r="W18"/>
  <c r="V18"/>
  <c r="X16"/>
  <c r="U16"/>
  <c r="W16"/>
  <c r="V16"/>
  <c r="X14"/>
  <c r="U14"/>
  <c r="W14"/>
  <c r="V14"/>
  <c r="X12"/>
  <c r="U12"/>
  <c r="W12"/>
  <c r="V12"/>
  <c r="X10"/>
  <c r="U10"/>
  <c r="W10"/>
  <c r="V10"/>
  <c r="X8"/>
  <c r="U8"/>
  <c r="W8"/>
  <c r="V8"/>
  <c r="P368"/>
  <c r="P125"/>
  <c r="P124"/>
  <c r="P126"/>
  <c r="P189"/>
  <c r="P61"/>
  <c r="P317"/>
  <c r="P253"/>
  <c r="P14"/>
  <c r="P29"/>
  <c r="P92"/>
  <c r="P157"/>
  <c r="P221"/>
  <c r="P285"/>
  <c r="P349"/>
  <c r="P46"/>
  <c r="P13"/>
  <c r="P45"/>
  <c r="P76"/>
  <c r="P109"/>
  <c r="P141"/>
  <c r="P173"/>
  <c r="P205"/>
  <c r="P237"/>
  <c r="P269"/>
  <c r="P301"/>
  <c r="P333"/>
  <c r="P365"/>
  <c r="P30"/>
  <c r="P62"/>
  <c r="P5"/>
  <c r="P21"/>
  <c r="P37"/>
  <c r="P53"/>
  <c r="P68"/>
  <c r="P84"/>
  <c r="P101"/>
  <c r="P117"/>
  <c r="P133"/>
  <c r="P149"/>
  <c r="P165"/>
  <c r="P181"/>
  <c r="P197"/>
  <c r="P213"/>
  <c r="P229"/>
  <c r="P245"/>
  <c r="P261"/>
  <c r="P277"/>
  <c r="P293"/>
  <c r="P309"/>
  <c r="P325"/>
  <c r="P341"/>
  <c r="P357"/>
  <c r="P6"/>
  <c r="P22"/>
  <c r="P38"/>
  <c r="P54"/>
  <c r="P69"/>
  <c r="P77"/>
  <c r="P85"/>
  <c r="P94"/>
  <c r="P102"/>
  <c r="P110"/>
  <c r="P118"/>
  <c r="P134"/>
  <c r="P142"/>
  <c r="P150"/>
  <c r="P158"/>
  <c r="P166"/>
  <c r="P9"/>
  <c r="P17"/>
  <c r="P25"/>
  <c r="P33"/>
  <c r="P41"/>
  <c r="P49"/>
  <c r="P57"/>
  <c r="P64"/>
  <c r="P72"/>
  <c r="P80"/>
  <c r="P88"/>
  <c r="P97"/>
  <c r="P105"/>
  <c r="P113"/>
  <c r="P121"/>
  <c r="P129"/>
  <c r="P137"/>
  <c r="P145"/>
  <c r="P153"/>
  <c r="P161"/>
  <c r="P169"/>
  <c r="P177"/>
  <c r="P185"/>
  <c r="P193"/>
  <c r="P201"/>
  <c r="P209"/>
  <c r="P217"/>
  <c r="P225"/>
  <c r="P233"/>
  <c r="P241"/>
  <c r="P249"/>
  <c r="P257"/>
  <c r="P265"/>
  <c r="P273"/>
  <c r="P281"/>
  <c r="P289"/>
  <c r="P297"/>
  <c r="P305"/>
  <c r="P313"/>
  <c r="P321"/>
  <c r="P329"/>
  <c r="P337"/>
  <c r="P345"/>
  <c r="P353"/>
  <c r="P361"/>
  <c r="P369"/>
  <c r="P10"/>
  <c r="P18"/>
  <c r="P26"/>
  <c r="P34"/>
  <c r="P42"/>
  <c r="P50"/>
  <c r="P58"/>
  <c r="P65"/>
  <c r="P73"/>
  <c r="P81"/>
  <c r="P89"/>
  <c r="P98"/>
  <c r="P106"/>
  <c r="P114"/>
  <c r="P122"/>
  <c r="P130"/>
  <c r="P138"/>
  <c r="P146"/>
  <c r="P154"/>
  <c r="P162"/>
  <c r="P170"/>
  <c r="P174"/>
  <c r="P178"/>
  <c r="P182"/>
  <c r="P186"/>
  <c r="P190"/>
  <c r="P194"/>
  <c r="P198"/>
  <c r="P202"/>
  <c r="P206"/>
  <c r="P210"/>
  <c r="P214"/>
  <c r="P218"/>
  <c r="P222"/>
  <c r="P226"/>
  <c r="P230"/>
  <c r="P234"/>
  <c r="P238"/>
  <c r="P242"/>
  <c r="P246"/>
  <c r="P250"/>
  <c r="P254"/>
  <c r="P258"/>
  <c r="P262"/>
  <c r="P266"/>
  <c r="P270"/>
  <c r="P274"/>
  <c r="P278"/>
  <c r="P282"/>
  <c r="P286"/>
  <c r="P290"/>
  <c r="P294"/>
  <c r="P298"/>
  <c r="P302"/>
  <c r="P306"/>
  <c r="P310"/>
  <c r="P314"/>
  <c r="P318"/>
  <c r="P322"/>
  <c r="P326"/>
  <c r="P330"/>
  <c r="P334"/>
  <c r="P338"/>
  <c r="P342"/>
  <c r="P346"/>
  <c r="P350"/>
  <c r="P354"/>
  <c r="P358"/>
  <c r="P362"/>
  <c r="P366"/>
  <c r="P7"/>
  <c r="P11"/>
  <c r="P15"/>
  <c r="P19"/>
  <c r="P23"/>
  <c r="P27"/>
  <c r="P31"/>
  <c r="P35"/>
  <c r="P39"/>
  <c r="P43"/>
  <c r="P47"/>
  <c r="P51"/>
  <c r="P55"/>
  <c r="P59"/>
  <c r="P66"/>
  <c r="P70"/>
  <c r="P74"/>
  <c r="P78"/>
  <c r="P82"/>
  <c r="P86"/>
  <c r="P90"/>
  <c r="P95"/>
  <c r="P99"/>
  <c r="P103"/>
  <c r="P107"/>
  <c r="P111"/>
  <c r="P115"/>
  <c r="P119"/>
  <c r="P123"/>
  <c r="P127"/>
  <c r="P131"/>
  <c r="P135"/>
  <c r="P139"/>
  <c r="P143"/>
  <c r="P147"/>
  <c r="P151"/>
  <c r="P155"/>
  <c r="P159"/>
  <c r="P163"/>
  <c r="P167"/>
  <c r="P171"/>
  <c r="P175"/>
  <c r="P179"/>
  <c r="P183"/>
  <c r="P187"/>
  <c r="P191"/>
  <c r="P195"/>
  <c r="P199"/>
  <c r="P203"/>
  <c r="P207"/>
  <c r="P211"/>
  <c r="P215"/>
  <c r="P219"/>
  <c r="P223"/>
  <c r="P227"/>
  <c r="P231"/>
  <c r="P235"/>
  <c r="P239"/>
  <c r="P243"/>
  <c r="P247"/>
  <c r="P251"/>
  <c r="P255"/>
  <c r="P259"/>
  <c r="P263"/>
  <c r="P267"/>
  <c r="P271"/>
  <c r="P275"/>
  <c r="P279"/>
  <c r="P283"/>
  <c r="P287"/>
  <c r="P291"/>
  <c r="P295"/>
  <c r="P299"/>
  <c r="P303"/>
  <c r="P307"/>
  <c r="P311"/>
  <c r="P315"/>
  <c r="P319"/>
  <c r="P323"/>
  <c r="P327"/>
  <c r="P331"/>
  <c r="P335"/>
  <c r="P339"/>
  <c r="P343"/>
  <c r="P347"/>
  <c r="P351"/>
  <c r="P355"/>
  <c r="P359"/>
  <c r="P363"/>
  <c r="P367"/>
  <c r="P4"/>
  <c r="P8"/>
  <c r="P12"/>
  <c r="P16"/>
  <c r="P20"/>
  <c r="P24"/>
  <c r="P28"/>
  <c r="P32"/>
  <c r="P36"/>
  <c r="P40"/>
  <c r="P44"/>
  <c r="P48"/>
  <c r="P52"/>
  <c r="P56"/>
  <c r="P60"/>
  <c r="P63"/>
  <c r="P67"/>
  <c r="P71"/>
  <c r="P75"/>
  <c r="P79"/>
  <c r="P83"/>
  <c r="P87"/>
  <c r="P91"/>
  <c r="P96"/>
  <c r="P100"/>
  <c r="P104"/>
  <c r="P108"/>
  <c r="P112"/>
  <c r="P116"/>
  <c r="P120"/>
  <c r="P128"/>
  <c r="P132"/>
  <c r="P136"/>
  <c r="P140"/>
  <c r="P144"/>
  <c r="P148"/>
  <c r="P152"/>
  <c r="P156"/>
  <c r="P160"/>
  <c r="P164"/>
  <c r="P168"/>
  <c r="P172"/>
  <c r="P176"/>
  <c r="P180"/>
  <c r="P184"/>
  <c r="P188"/>
  <c r="P192"/>
  <c r="P196"/>
  <c r="P200"/>
  <c r="P204"/>
  <c r="P208"/>
  <c r="P212"/>
  <c r="P216"/>
  <c r="P220"/>
  <c r="P224"/>
  <c r="P228"/>
  <c r="P232"/>
  <c r="P236"/>
  <c r="P240"/>
  <c r="P244"/>
  <c r="P248"/>
  <c r="P252"/>
  <c r="P256"/>
  <c r="P260"/>
  <c r="P264"/>
  <c r="P268"/>
  <c r="P272"/>
  <c r="P276"/>
  <c r="P280"/>
  <c r="P284"/>
  <c r="P288"/>
  <c r="P292"/>
  <c r="P296"/>
  <c r="P300"/>
  <c r="P304"/>
  <c r="P308"/>
  <c r="P312"/>
  <c r="P316"/>
  <c r="P320"/>
  <c r="P324"/>
  <c r="P328"/>
  <c r="P332"/>
  <c r="P336"/>
  <c r="P340"/>
  <c r="P344"/>
  <c r="P348"/>
  <c r="P352"/>
  <c r="P356"/>
  <c r="P360"/>
  <c r="P364"/>
  <c r="J390" l="1"/>
  <c r="J382"/>
  <c r="J389"/>
  <c r="J381"/>
  <c r="J392"/>
  <c r="J384"/>
  <c r="J379"/>
  <c r="J387"/>
  <c r="J394"/>
  <c r="J386"/>
  <c r="J393"/>
  <c r="J385"/>
  <c r="J388"/>
  <c r="J380"/>
  <c r="J391"/>
  <c r="H389"/>
  <c r="H383"/>
  <c r="H382"/>
  <c r="H385"/>
  <c r="H379"/>
  <c r="H387"/>
  <c r="H394"/>
  <c r="H386"/>
  <c r="H381"/>
  <c r="H380"/>
  <c r="H392"/>
  <c r="K396"/>
  <c r="L391" s="1"/>
  <c r="X373"/>
  <c r="L381" l="1"/>
  <c r="L392"/>
  <c r="L379"/>
  <c r="L385"/>
  <c r="L384"/>
  <c r="L380"/>
  <c r="L383"/>
  <c r="L386"/>
  <c r="L394"/>
  <c r="L382"/>
  <c r="L389"/>
  <c r="L387"/>
  <c r="L393"/>
  <c r="L388"/>
  <c r="L390"/>
  <c r="H396"/>
  <c r="J396" l="1"/>
  <c r="L396" l="1"/>
</calcChain>
</file>

<file path=xl/comments1.xml><?xml version="1.0" encoding="utf-8"?>
<comments xmlns="http://schemas.openxmlformats.org/spreadsheetml/2006/main">
  <authors>
    <author>Ian Stone</author>
  </authors>
  <commentList>
    <comment ref="G26" authorId="0">
      <text>
        <r>
          <rPr>
            <b/>
            <sz val="9"/>
            <color indexed="81"/>
            <rFont val="Tahoma"/>
            <family val="2"/>
          </rPr>
          <t>Ian Stone:</t>
        </r>
        <r>
          <rPr>
            <sz val="9"/>
            <color indexed="81"/>
            <rFont val="Tahoma"/>
            <family val="2"/>
          </rPr>
          <t xml:space="preserve">
Data not available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Ian Stone:</t>
        </r>
        <r>
          <rPr>
            <sz val="9"/>
            <color indexed="81"/>
            <rFont val="Tahoma"/>
            <family val="2"/>
          </rPr>
          <t xml:space="preserve">
Equipment failure</t>
        </r>
      </text>
    </comment>
  </commentList>
</comments>
</file>

<file path=xl/sharedStrings.xml><?xml version="1.0" encoding="utf-8"?>
<sst xmlns="http://schemas.openxmlformats.org/spreadsheetml/2006/main" count="889" uniqueCount="75">
  <si>
    <t>Sa</t>
  </si>
  <si>
    <t>Su</t>
  </si>
  <si>
    <t>M</t>
  </si>
  <si>
    <t>Tu</t>
  </si>
  <si>
    <t>W</t>
  </si>
  <si>
    <t>Th</t>
  </si>
  <si>
    <t>F</t>
  </si>
  <si>
    <t>Date</t>
  </si>
  <si>
    <t>Day</t>
  </si>
  <si>
    <t>0 x exceedences</t>
  </si>
  <si>
    <t>WSW</t>
  </si>
  <si>
    <t>SW</t>
  </si>
  <si>
    <t>WNW</t>
  </si>
  <si>
    <t>NE</t>
  </si>
  <si>
    <t>NNE</t>
  </si>
  <si>
    <t>N</t>
  </si>
  <si>
    <t>NNW</t>
  </si>
  <si>
    <t>E</t>
  </si>
  <si>
    <t>NW</t>
  </si>
  <si>
    <t>SSW</t>
  </si>
  <si>
    <t>SSE</t>
  </si>
  <si>
    <t>SE</t>
  </si>
  <si>
    <t>Leicester Centre (AURN) - provisional data</t>
  </si>
  <si>
    <t>Dominant wind direction</t>
  </si>
  <si>
    <t>Bradgate Drive - 24 hour mean PM10 (ug/m3)</t>
  </si>
  <si>
    <t>S</t>
  </si>
  <si>
    <t>ENE</t>
  </si>
  <si>
    <t>ESE</t>
  </si>
  <si>
    <t>Bradgate Drive - Leicester showing additional locally derived PM10</t>
  </si>
  <si>
    <t>count</t>
  </si>
  <si>
    <t>min</t>
  </si>
  <si>
    <t>max</t>
  </si>
  <si>
    <t>mean</t>
  </si>
  <si>
    <t>over 50</t>
  </si>
  <si>
    <t>annual mean</t>
  </si>
  <si>
    <t>daily mean aqs</t>
  </si>
  <si>
    <t>annual mean aqs</t>
  </si>
  <si>
    <t>Bradgate Drive - Nottingham showing additional locally derived PM10</t>
  </si>
  <si>
    <t xml:space="preserve">*Leicester data incomplete, therefore relaced with Nottingham for this month </t>
  </si>
  <si>
    <t>Diff&lt;20 and bradgate &lt;50</t>
  </si>
  <si>
    <t>Diff&lt;20 and Bradgate &gt;=50</t>
  </si>
  <si>
    <t>Diff&gt;=20 and Bradgate &lt;50</t>
  </si>
  <si>
    <t>Diff&gt;=20 and bradgate &gt;=50</t>
  </si>
  <si>
    <t>Rochester Stoke (AURN - provisional)</t>
  </si>
  <si>
    <t>Bradgate drive - Rochester showing additonal locally derived pm10</t>
  </si>
  <si>
    <t>TOTAL WIND DIRECTION</t>
  </si>
  <si>
    <t>WIND DIRECTION &amp; &gt;50</t>
  </si>
  <si>
    <t>WIND DIRECTION &amp; DIF &gt;20</t>
  </si>
  <si>
    <t>Nottingham Centre (AURN) - provisional data</t>
  </si>
  <si>
    <t>*</t>
  </si>
  <si>
    <t>5 x exceedences</t>
  </si>
  <si>
    <t>* Data not available from Nottingham, therefore used Stoke-on-Trent as regional indicative values</t>
  </si>
  <si>
    <t>2 x from quarry complex</t>
  </si>
  <si>
    <t>3 x regional pollution espisodes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</si>
  <si>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</si>
  <si>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</si>
  <si>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</si>
  <si>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</si>
  <si>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</si>
  <si>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</si>
  <si>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</si>
  <si>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</si>
  <si>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</si>
  <si>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</si>
  <si>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</si>
  <si>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</si>
  <si>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 x exceedences</t>
  </si>
  <si>
    <t>No exceedences</t>
  </si>
  <si>
    <t>Month</t>
  </si>
  <si>
    <t>days reported for</t>
  </si>
  <si>
    <t>days monitored</t>
  </si>
  <si>
    <t>data coverage for monitoring period</t>
  </si>
  <si>
    <t>data coverage fo year</t>
  </si>
  <si>
    <t>1 x exceedence</t>
  </si>
  <si>
    <t>No exceedence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</si>
</sst>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333333"/>
      <name val="Arial Unicode MS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1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/>
    <xf numFmtId="0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10" fontId="0" fillId="0" borderId="0" xfId="4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Fill="1"/>
    <xf numFmtId="1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Fill="1" applyAlignment="1">
      <alignment horizontal="left"/>
    </xf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3" xfId="2"/>
    <cellStyle name="Percent" xfId="4" builtinId="5"/>
  </cellStyles>
  <dxfs count="2"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4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externalLink" Target="externalLinks/externalLink3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January 2013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2057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'01'!$A$3:$A$33</c:f>
              <c:numCache>
                <c:formatCode>dd/mm/yyyy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'01'!$C$3:$C$33</c:f>
              <c:numCache>
                <c:formatCode>General</c:formatCode>
                <c:ptCount val="31"/>
                <c:pt idx="0">
                  <c:v>7.1</c:v>
                </c:pt>
                <c:pt idx="1">
                  <c:v>23.8</c:v>
                </c:pt>
                <c:pt idx="2">
                  <c:v>22.5</c:v>
                </c:pt>
                <c:pt idx="3">
                  <c:v>12.5</c:v>
                </c:pt>
                <c:pt idx="4">
                  <c:v>6.7</c:v>
                </c:pt>
                <c:pt idx="5">
                  <c:v>45</c:v>
                </c:pt>
                <c:pt idx="6">
                  <c:v>29.2</c:v>
                </c:pt>
                <c:pt idx="7">
                  <c:v>36.299999999999997</c:v>
                </c:pt>
                <c:pt idx="8">
                  <c:v>8.8000000000000007</c:v>
                </c:pt>
                <c:pt idx="9">
                  <c:v>45.8</c:v>
                </c:pt>
                <c:pt idx="10">
                  <c:v>10.199999999999999</c:v>
                </c:pt>
                <c:pt idx="11">
                  <c:v>15</c:v>
                </c:pt>
                <c:pt idx="12">
                  <c:v>32.1</c:v>
                </c:pt>
                <c:pt idx="13">
                  <c:v>20.399999999999999</c:v>
                </c:pt>
                <c:pt idx="14">
                  <c:v>37.9</c:v>
                </c:pt>
                <c:pt idx="15">
                  <c:v>27.1</c:v>
                </c:pt>
                <c:pt idx="16">
                  <c:v>30.8</c:v>
                </c:pt>
                <c:pt idx="17">
                  <c:v>14.2</c:v>
                </c:pt>
                <c:pt idx="18">
                  <c:v>11.3</c:v>
                </c:pt>
                <c:pt idx="19">
                  <c:v>37.1</c:v>
                </c:pt>
                <c:pt idx="20">
                  <c:v>27.5</c:v>
                </c:pt>
                <c:pt idx="21">
                  <c:v>23.8</c:v>
                </c:pt>
                <c:pt idx="22">
                  <c:v>21.7</c:v>
                </c:pt>
                <c:pt idx="23">
                  <c:v>25</c:v>
                </c:pt>
                <c:pt idx="24">
                  <c:v>21.7</c:v>
                </c:pt>
                <c:pt idx="25">
                  <c:v>15</c:v>
                </c:pt>
                <c:pt idx="26">
                  <c:v>28.8</c:v>
                </c:pt>
                <c:pt idx="27">
                  <c:v>23.5</c:v>
                </c:pt>
                <c:pt idx="28">
                  <c:v>15</c:v>
                </c:pt>
                <c:pt idx="29">
                  <c:v>29.2</c:v>
                </c:pt>
                <c:pt idx="30">
                  <c:v>20.100000000000001</c:v>
                </c:pt>
              </c:numCache>
            </c:numRef>
          </c:val>
        </c:ser>
        <c:marker val="1"/>
        <c:axId val="98404608"/>
        <c:axId val="98406784"/>
      </c:lineChart>
      <c:dateAx>
        <c:axId val="9840460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4067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40678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8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404608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Nottingham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October 2014</a:t>
            </a:r>
          </a:p>
        </c:rich>
      </c:tx>
      <c:layout>
        <c:manualLayout>
          <c:xMode val="edge"/>
          <c:yMode val="edge"/>
          <c:x val="0.12535416666666668"/>
          <c:y val="2.3598820058997039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[4]Sheet1!$C$1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[4]Sheet1!$A$3:$A$33</c:f>
              <c:numCache>
                <c:formatCode>General</c:formatCode>
                <c:ptCount val="31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</c:numCache>
            </c:numRef>
          </c:cat>
          <c:val>
            <c:numRef>
              <c:f>[4]Sheet1!$C$3:$C$33</c:f>
              <c:numCache>
                <c:formatCode>General</c:formatCode>
                <c:ptCount val="31"/>
                <c:pt idx="0">
                  <c:v>16.600000000000001</c:v>
                </c:pt>
                <c:pt idx="1">
                  <c:v>31.7</c:v>
                </c:pt>
                <c:pt idx="2">
                  <c:v>42.9</c:v>
                </c:pt>
                <c:pt idx="3">
                  <c:v>17.100000000000001</c:v>
                </c:pt>
                <c:pt idx="4">
                  <c:v>12.1</c:v>
                </c:pt>
                <c:pt idx="5">
                  <c:v>10.8</c:v>
                </c:pt>
                <c:pt idx="6">
                  <c:v>21.7</c:v>
                </c:pt>
                <c:pt idx="7">
                  <c:v>25.8</c:v>
                </c:pt>
                <c:pt idx="8">
                  <c:v>30</c:v>
                </c:pt>
                <c:pt idx="9">
                  <c:v>30</c:v>
                </c:pt>
                <c:pt idx="10">
                  <c:v>18.3</c:v>
                </c:pt>
                <c:pt idx="11">
                  <c:v>15.4</c:v>
                </c:pt>
                <c:pt idx="12">
                  <c:v>8.3000000000000007</c:v>
                </c:pt>
                <c:pt idx="13">
                  <c:v>9.1</c:v>
                </c:pt>
                <c:pt idx="14">
                  <c:v>13.8</c:v>
                </c:pt>
                <c:pt idx="15">
                  <c:v>19.600000000000001</c:v>
                </c:pt>
                <c:pt idx="16">
                  <c:v>32.9</c:v>
                </c:pt>
                <c:pt idx="17">
                  <c:v>19.2</c:v>
                </c:pt>
                <c:pt idx="18">
                  <c:v>14.2</c:v>
                </c:pt>
                <c:pt idx="19">
                  <c:v>15.8</c:v>
                </c:pt>
                <c:pt idx="20">
                  <c:v>10.4</c:v>
                </c:pt>
                <c:pt idx="21">
                  <c:v>22.1</c:v>
                </c:pt>
                <c:pt idx="22">
                  <c:v>15.8</c:v>
                </c:pt>
                <c:pt idx="23">
                  <c:v>21.3</c:v>
                </c:pt>
                <c:pt idx="24">
                  <c:v>12.9</c:v>
                </c:pt>
                <c:pt idx="25">
                  <c:v>15</c:v>
                </c:pt>
                <c:pt idx="26">
                  <c:v>37.9</c:v>
                </c:pt>
                <c:pt idx="27">
                  <c:v>36.700000000000003</c:v>
                </c:pt>
                <c:pt idx="28">
                  <c:v>15.8</c:v>
                </c:pt>
                <c:pt idx="29">
                  <c:v>48.3</c:v>
                </c:pt>
                <c:pt idx="30">
                  <c:v>59.6</c:v>
                </c:pt>
              </c:numCache>
            </c:numRef>
          </c:val>
        </c:ser>
        <c:ser>
          <c:idx val="1"/>
          <c:order val="1"/>
          <c:tx>
            <c:strRef>
              <c:f>[4]Sheet1!$G$1</c:f>
              <c:strCache>
                <c:ptCount val="1"/>
                <c:pt idx="0">
                  <c:v>Nottingham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[4]Sheet1!$G$3:$G$33</c:f>
              <c:numCache>
                <c:formatCode>General</c:formatCode>
                <c:ptCount val="31"/>
                <c:pt idx="0">
                  <c:v>18</c:v>
                </c:pt>
                <c:pt idx="1">
                  <c:v>27</c:v>
                </c:pt>
                <c:pt idx="2">
                  <c:v>21</c:v>
                </c:pt>
                <c:pt idx="3">
                  <c:v>19</c:v>
                </c:pt>
                <c:pt idx="4">
                  <c:v>17</c:v>
                </c:pt>
                <c:pt idx="5">
                  <c:v>15</c:v>
                </c:pt>
                <c:pt idx="6">
                  <c:v>15</c:v>
                </c:pt>
                <c:pt idx="7">
                  <c:v>17</c:v>
                </c:pt>
                <c:pt idx="8">
                  <c:v>16</c:v>
                </c:pt>
                <c:pt idx="9">
                  <c:v>14</c:v>
                </c:pt>
                <c:pt idx="10">
                  <c:v>23</c:v>
                </c:pt>
                <c:pt idx="11">
                  <c:v>21</c:v>
                </c:pt>
                <c:pt idx="12">
                  <c:v>9</c:v>
                </c:pt>
                <c:pt idx="13">
                  <c:v>11</c:v>
                </c:pt>
                <c:pt idx="14">
                  <c:v>18</c:v>
                </c:pt>
                <c:pt idx="15">
                  <c:v>22</c:v>
                </c:pt>
                <c:pt idx="16">
                  <c:v>20</c:v>
                </c:pt>
                <c:pt idx="17">
                  <c:v>15</c:v>
                </c:pt>
                <c:pt idx="18">
                  <c:v>10</c:v>
                </c:pt>
                <c:pt idx="19">
                  <c:v>10</c:v>
                </c:pt>
                <c:pt idx="20">
                  <c:v>13</c:v>
                </c:pt>
                <c:pt idx="21">
                  <c:v>22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8</c:v>
                </c:pt>
                <c:pt idx="26">
                  <c:v>13</c:v>
                </c:pt>
                <c:pt idx="30">
                  <c:v>38</c:v>
                </c:pt>
              </c:numCache>
            </c:numRef>
          </c:val>
        </c:ser>
        <c:marker val="1"/>
        <c:axId val="44239104"/>
        <c:axId val="44249472"/>
      </c:lineChart>
      <c:dateAx>
        <c:axId val="44239104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2494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24947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23910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November 2014</a:t>
            </a:r>
          </a:p>
        </c:rich>
      </c:tx>
      <c:layout>
        <c:manualLayout>
          <c:xMode val="edge"/>
          <c:yMode val="edge"/>
          <c:x val="0.34687532808398946"/>
          <c:y val="3.53982300884955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79"/>
          <c:h val="0.637169977098247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[5]Sheet1!$A$3:$A$33</c:f>
              <c:numCache>
                <c:formatCode>General</c:formatCode>
                <c:ptCount val="31"/>
                <c:pt idx="0">
                  <c:v>41944</c:v>
                </c:pt>
                <c:pt idx="1">
                  <c:v>41945</c:v>
                </c:pt>
                <c:pt idx="2">
                  <c:v>41946</c:v>
                </c:pt>
                <c:pt idx="3">
                  <c:v>41947</c:v>
                </c:pt>
                <c:pt idx="4">
                  <c:v>41948</c:v>
                </c:pt>
                <c:pt idx="5">
                  <c:v>41949</c:v>
                </c:pt>
                <c:pt idx="6">
                  <c:v>41950</c:v>
                </c:pt>
                <c:pt idx="7">
                  <c:v>41951</c:v>
                </c:pt>
                <c:pt idx="8">
                  <c:v>41952</c:v>
                </c:pt>
                <c:pt idx="9">
                  <c:v>41953</c:v>
                </c:pt>
                <c:pt idx="10">
                  <c:v>41954</c:v>
                </c:pt>
                <c:pt idx="11">
                  <c:v>41955</c:v>
                </c:pt>
                <c:pt idx="12">
                  <c:v>41956</c:v>
                </c:pt>
                <c:pt idx="13">
                  <c:v>41957</c:v>
                </c:pt>
                <c:pt idx="14">
                  <c:v>41958</c:v>
                </c:pt>
                <c:pt idx="15">
                  <c:v>41959</c:v>
                </c:pt>
                <c:pt idx="16">
                  <c:v>41960</c:v>
                </c:pt>
                <c:pt idx="17">
                  <c:v>41961</c:v>
                </c:pt>
                <c:pt idx="18">
                  <c:v>41962</c:v>
                </c:pt>
                <c:pt idx="19">
                  <c:v>41963</c:v>
                </c:pt>
                <c:pt idx="20">
                  <c:v>41964</c:v>
                </c:pt>
                <c:pt idx="21">
                  <c:v>41965</c:v>
                </c:pt>
                <c:pt idx="22">
                  <c:v>41966</c:v>
                </c:pt>
                <c:pt idx="23">
                  <c:v>41967</c:v>
                </c:pt>
                <c:pt idx="24">
                  <c:v>41968</c:v>
                </c:pt>
                <c:pt idx="25">
                  <c:v>41969</c:v>
                </c:pt>
                <c:pt idx="26">
                  <c:v>41970</c:v>
                </c:pt>
                <c:pt idx="27">
                  <c:v>41971</c:v>
                </c:pt>
                <c:pt idx="28">
                  <c:v>41972</c:v>
                </c:pt>
                <c:pt idx="29">
                  <c:v>41973</c:v>
                </c:pt>
              </c:numCache>
            </c:numRef>
          </c:cat>
          <c:val>
            <c:numRef>
              <c:f>[5]Sheet1!$C$3:$C$33</c:f>
              <c:numCache>
                <c:formatCode>General</c:formatCode>
                <c:ptCount val="31"/>
                <c:pt idx="0">
                  <c:v>19.2</c:v>
                </c:pt>
                <c:pt idx="1">
                  <c:v>16.600000000000001</c:v>
                </c:pt>
                <c:pt idx="2">
                  <c:v>32.1</c:v>
                </c:pt>
                <c:pt idx="3">
                  <c:v>28.8</c:v>
                </c:pt>
                <c:pt idx="4">
                  <c:v>30.4</c:v>
                </c:pt>
                <c:pt idx="5">
                  <c:v>46.3</c:v>
                </c:pt>
                <c:pt idx="6">
                  <c:v>31.7</c:v>
                </c:pt>
                <c:pt idx="7">
                  <c:v>14.6</c:v>
                </c:pt>
                <c:pt idx="8">
                  <c:v>26.3</c:v>
                </c:pt>
                <c:pt idx="9">
                  <c:v>34.200000000000003</c:v>
                </c:pt>
                <c:pt idx="10">
                  <c:v>15.8</c:v>
                </c:pt>
                <c:pt idx="11">
                  <c:v>22.9</c:v>
                </c:pt>
                <c:pt idx="12">
                  <c:v>14.6</c:v>
                </c:pt>
                <c:pt idx="13">
                  <c:v>19.2</c:v>
                </c:pt>
                <c:pt idx="14">
                  <c:v>22.1</c:v>
                </c:pt>
                <c:pt idx="15">
                  <c:v>16.7</c:v>
                </c:pt>
                <c:pt idx="16">
                  <c:v>12.5</c:v>
                </c:pt>
                <c:pt idx="17">
                  <c:v>19.2</c:v>
                </c:pt>
                <c:pt idx="18">
                  <c:v>28.8</c:v>
                </c:pt>
                <c:pt idx="19">
                  <c:v>38.799999999999997</c:v>
                </c:pt>
                <c:pt idx="20">
                  <c:v>29.2</c:v>
                </c:pt>
                <c:pt idx="21">
                  <c:v>26.3</c:v>
                </c:pt>
                <c:pt idx="22">
                  <c:v>20.8</c:v>
                </c:pt>
                <c:pt idx="23">
                  <c:v>42.9</c:v>
                </c:pt>
                <c:pt idx="24">
                  <c:v>23.3</c:v>
                </c:pt>
                <c:pt idx="25">
                  <c:v>15.8</c:v>
                </c:pt>
                <c:pt idx="26">
                  <c:v>21.7</c:v>
                </c:pt>
                <c:pt idx="27">
                  <c:v>25.4</c:v>
                </c:pt>
                <c:pt idx="28">
                  <c:v>32.9</c:v>
                </c:pt>
                <c:pt idx="29">
                  <c:v>25</c:v>
                </c:pt>
              </c:numCache>
            </c:numRef>
          </c:val>
        </c:ser>
        <c:marker val="1"/>
        <c:axId val="44769280"/>
        <c:axId val="44771200"/>
      </c:lineChart>
      <c:dateAx>
        <c:axId val="44769280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771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77120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769280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Nottingham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November 2014</a:t>
            </a:r>
          </a:p>
        </c:rich>
      </c:tx>
      <c:layout>
        <c:manualLayout>
          <c:xMode val="edge"/>
          <c:yMode val="edge"/>
          <c:x val="0.12535416666666668"/>
          <c:y val="2.3598820058997039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[5]Sheet1!$C$1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[5]Sheet1!$A$3:$A$33</c:f>
              <c:numCache>
                <c:formatCode>General</c:formatCode>
                <c:ptCount val="31"/>
                <c:pt idx="0">
                  <c:v>41944</c:v>
                </c:pt>
                <c:pt idx="1">
                  <c:v>41945</c:v>
                </c:pt>
                <c:pt idx="2">
                  <c:v>41946</c:v>
                </c:pt>
                <c:pt idx="3">
                  <c:v>41947</c:v>
                </c:pt>
                <c:pt idx="4">
                  <c:v>41948</c:v>
                </c:pt>
                <c:pt idx="5">
                  <c:v>41949</c:v>
                </c:pt>
                <c:pt idx="6">
                  <c:v>41950</c:v>
                </c:pt>
                <c:pt idx="7">
                  <c:v>41951</c:v>
                </c:pt>
                <c:pt idx="8">
                  <c:v>41952</c:v>
                </c:pt>
                <c:pt idx="9">
                  <c:v>41953</c:v>
                </c:pt>
                <c:pt idx="10">
                  <c:v>41954</c:v>
                </c:pt>
                <c:pt idx="11">
                  <c:v>41955</c:v>
                </c:pt>
                <c:pt idx="12">
                  <c:v>41956</c:v>
                </c:pt>
                <c:pt idx="13">
                  <c:v>41957</c:v>
                </c:pt>
                <c:pt idx="14">
                  <c:v>41958</c:v>
                </c:pt>
                <c:pt idx="15">
                  <c:v>41959</c:v>
                </c:pt>
                <c:pt idx="16">
                  <c:v>41960</c:v>
                </c:pt>
                <c:pt idx="17">
                  <c:v>41961</c:v>
                </c:pt>
                <c:pt idx="18">
                  <c:v>41962</c:v>
                </c:pt>
                <c:pt idx="19">
                  <c:v>41963</c:v>
                </c:pt>
                <c:pt idx="20">
                  <c:v>41964</c:v>
                </c:pt>
                <c:pt idx="21">
                  <c:v>41965</c:v>
                </c:pt>
                <c:pt idx="22">
                  <c:v>41966</c:v>
                </c:pt>
                <c:pt idx="23">
                  <c:v>41967</c:v>
                </c:pt>
                <c:pt idx="24">
                  <c:v>41968</c:v>
                </c:pt>
                <c:pt idx="25">
                  <c:v>41969</c:v>
                </c:pt>
                <c:pt idx="26">
                  <c:v>41970</c:v>
                </c:pt>
                <c:pt idx="27">
                  <c:v>41971</c:v>
                </c:pt>
                <c:pt idx="28">
                  <c:v>41972</c:v>
                </c:pt>
                <c:pt idx="29">
                  <c:v>41973</c:v>
                </c:pt>
              </c:numCache>
            </c:numRef>
          </c:cat>
          <c:val>
            <c:numRef>
              <c:f>[5]Sheet1!$C$3:$C$33</c:f>
              <c:numCache>
                <c:formatCode>General</c:formatCode>
                <c:ptCount val="31"/>
                <c:pt idx="0">
                  <c:v>19.2</c:v>
                </c:pt>
                <c:pt idx="1">
                  <c:v>16.600000000000001</c:v>
                </c:pt>
                <c:pt idx="2">
                  <c:v>32.1</c:v>
                </c:pt>
                <c:pt idx="3">
                  <c:v>28.8</c:v>
                </c:pt>
                <c:pt idx="4">
                  <c:v>30.4</c:v>
                </c:pt>
                <c:pt idx="5">
                  <c:v>46.3</c:v>
                </c:pt>
                <c:pt idx="6">
                  <c:v>31.7</c:v>
                </c:pt>
                <c:pt idx="7">
                  <c:v>14.6</c:v>
                </c:pt>
                <c:pt idx="8">
                  <c:v>26.3</c:v>
                </c:pt>
                <c:pt idx="9">
                  <c:v>34.200000000000003</c:v>
                </c:pt>
                <c:pt idx="10">
                  <c:v>15.8</c:v>
                </c:pt>
                <c:pt idx="11">
                  <c:v>22.9</c:v>
                </c:pt>
                <c:pt idx="12">
                  <c:v>14.6</c:v>
                </c:pt>
                <c:pt idx="13">
                  <c:v>19.2</c:v>
                </c:pt>
                <c:pt idx="14">
                  <c:v>22.1</c:v>
                </c:pt>
                <c:pt idx="15">
                  <c:v>16.7</c:v>
                </c:pt>
                <c:pt idx="16">
                  <c:v>12.5</c:v>
                </c:pt>
                <c:pt idx="17">
                  <c:v>19.2</c:v>
                </c:pt>
                <c:pt idx="18">
                  <c:v>28.8</c:v>
                </c:pt>
                <c:pt idx="19">
                  <c:v>38.799999999999997</c:v>
                </c:pt>
                <c:pt idx="20">
                  <c:v>29.2</c:v>
                </c:pt>
                <c:pt idx="21">
                  <c:v>26.3</c:v>
                </c:pt>
                <c:pt idx="22">
                  <c:v>20.8</c:v>
                </c:pt>
                <c:pt idx="23">
                  <c:v>42.9</c:v>
                </c:pt>
                <c:pt idx="24">
                  <c:v>23.3</c:v>
                </c:pt>
                <c:pt idx="25">
                  <c:v>15.8</c:v>
                </c:pt>
                <c:pt idx="26">
                  <c:v>21.7</c:v>
                </c:pt>
                <c:pt idx="27">
                  <c:v>25.4</c:v>
                </c:pt>
                <c:pt idx="28">
                  <c:v>32.9</c:v>
                </c:pt>
                <c:pt idx="29">
                  <c:v>25</c:v>
                </c:pt>
              </c:numCache>
            </c:numRef>
          </c:val>
        </c:ser>
        <c:ser>
          <c:idx val="1"/>
          <c:order val="1"/>
          <c:tx>
            <c:strRef>
              <c:f>[5]Sheet1!$G$1</c:f>
              <c:strCache>
                <c:ptCount val="1"/>
                <c:pt idx="0">
                  <c:v>Nottingham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[5]Sheet1!$G$3:$G$33</c:f>
              <c:numCache>
                <c:formatCode>General</c:formatCode>
                <c:ptCount val="31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26</c:v>
                </c:pt>
                <c:pt idx="4">
                  <c:v>70</c:v>
                </c:pt>
                <c:pt idx="5">
                  <c:v>67</c:v>
                </c:pt>
                <c:pt idx="6">
                  <c:v>9</c:v>
                </c:pt>
                <c:pt idx="7">
                  <c:v>20</c:v>
                </c:pt>
                <c:pt idx="8">
                  <c:v>65</c:v>
                </c:pt>
                <c:pt idx="9">
                  <c:v>39</c:v>
                </c:pt>
                <c:pt idx="10">
                  <c:v>24</c:v>
                </c:pt>
                <c:pt idx="11">
                  <c:v>13</c:v>
                </c:pt>
                <c:pt idx="12">
                  <c:v>17</c:v>
                </c:pt>
                <c:pt idx="20">
                  <c:v>35</c:v>
                </c:pt>
                <c:pt idx="21">
                  <c:v>34</c:v>
                </c:pt>
                <c:pt idx="22">
                  <c:v>20</c:v>
                </c:pt>
                <c:pt idx="23">
                  <c:v>27</c:v>
                </c:pt>
                <c:pt idx="24">
                  <c:v>46</c:v>
                </c:pt>
                <c:pt idx="25">
                  <c:v>27</c:v>
                </c:pt>
                <c:pt idx="26">
                  <c:v>20</c:v>
                </c:pt>
                <c:pt idx="27">
                  <c:v>36</c:v>
                </c:pt>
                <c:pt idx="28">
                  <c:v>43</c:v>
                </c:pt>
                <c:pt idx="29">
                  <c:v>25</c:v>
                </c:pt>
              </c:numCache>
            </c:numRef>
          </c:val>
        </c:ser>
        <c:marker val="1"/>
        <c:axId val="44799872"/>
        <c:axId val="44814336"/>
      </c:lineChart>
      <c:dateAx>
        <c:axId val="44799872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8143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81433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79987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December 2014</a:t>
            </a:r>
          </a:p>
        </c:rich>
      </c:tx>
      <c:layout>
        <c:manualLayout>
          <c:xMode val="edge"/>
          <c:yMode val="edge"/>
          <c:x val="0.34687532808398946"/>
          <c:y val="3.53982300884955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79"/>
          <c:h val="0.637169977098247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[6]Sheet1!$A$3:$A$33</c:f>
              <c:numCache>
                <c:formatCode>dd/mm/yyyy</c:formatCode>
                <c:ptCount val="31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41979</c:v>
                </c:pt>
                <c:pt idx="6">
                  <c:v>41980</c:v>
                </c:pt>
                <c:pt idx="7">
                  <c:v>41981</c:v>
                </c:pt>
                <c:pt idx="8">
                  <c:v>41982</c:v>
                </c:pt>
                <c:pt idx="9">
                  <c:v>41983</c:v>
                </c:pt>
                <c:pt idx="10">
                  <c:v>41984</c:v>
                </c:pt>
                <c:pt idx="11">
                  <c:v>41985</c:v>
                </c:pt>
                <c:pt idx="12">
                  <c:v>41986</c:v>
                </c:pt>
                <c:pt idx="13">
                  <c:v>41987</c:v>
                </c:pt>
                <c:pt idx="14">
                  <c:v>41988</c:v>
                </c:pt>
                <c:pt idx="15">
                  <c:v>41989</c:v>
                </c:pt>
                <c:pt idx="16">
                  <c:v>41990</c:v>
                </c:pt>
                <c:pt idx="17">
                  <c:v>41991</c:v>
                </c:pt>
                <c:pt idx="18">
                  <c:v>41992</c:v>
                </c:pt>
                <c:pt idx="19">
                  <c:v>41993</c:v>
                </c:pt>
                <c:pt idx="20">
                  <c:v>41994</c:v>
                </c:pt>
                <c:pt idx="21">
                  <c:v>41995</c:v>
                </c:pt>
                <c:pt idx="22">
                  <c:v>41996</c:v>
                </c:pt>
                <c:pt idx="23">
                  <c:v>41997</c:v>
                </c:pt>
                <c:pt idx="24">
                  <c:v>41998</c:v>
                </c:pt>
                <c:pt idx="25">
                  <c:v>41999</c:v>
                </c:pt>
                <c:pt idx="26">
                  <c:v>42000</c:v>
                </c:pt>
                <c:pt idx="27">
                  <c:v>42001</c:v>
                </c:pt>
                <c:pt idx="28">
                  <c:v>42002</c:v>
                </c:pt>
                <c:pt idx="29">
                  <c:v>42003</c:v>
                </c:pt>
                <c:pt idx="30">
                  <c:v>42004</c:v>
                </c:pt>
              </c:numCache>
            </c:numRef>
          </c:cat>
          <c:val>
            <c:numRef>
              <c:f>[6]Sheet1!$C$3:$C$33</c:f>
              <c:numCache>
                <c:formatCode>General</c:formatCode>
                <c:ptCount val="31"/>
                <c:pt idx="0">
                  <c:v>33.299999999999997</c:v>
                </c:pt>
                <c:pt idx="1">
                  <c:v>16.3</c:v>
                </c:pt>
                <c:pt idx="2">
                  <c:v>14.6</c:v>
                </c:pt>
                <c:pt idx="3">
                  <c:v>30</c:v>
                </c:pt>
                <c:pt idx="4">
                  <c:v>27.9</c:v>
                </c:pt>
                <c:pt idx="5">
                  <c:v>23.8</c:v>
                </c:pt>
                <c:pt idx="6">
                  <c:v>12.5</c:v>
                </c:pt>
                <c:pt idx="7">
                  <c:v>13</c:v>
                </c:pt>
                <c:pt idx="8">
                  <c:v>37.9</c:v>
                </c:pt>
                <c:pt idx="9">
                  <c:v>13.3</c:v>
                </c:pt>
                <c:pt idx="10">
                  <c:v>7.5</c:v>
                </c:pt>
                <c:pt idx="11">
                  <c:v>8.8000000000000007</c:v>
                </c:pt>
                <c:pt idx="12">
                  <c:v>15.4</c:v>
                </c:pt>
                <c:pt idx="13">
                  <c:v>15.4</c:v>
                </c:pt>
                <c:pt idx="14">
                  <c:v>15.4</c:v>
                </c:pt>
                <c:pt idx="15">
                  <c:v>20</c:v>
                </c:pt>
                <c:pt idx="16">
                  <c:v>5.4</c:v>
                </c:pt>
                <c:pt idx="17">
                  <c:v>5</c:v>
                </c:pt>
                <c:pt idx="18">
                  <c:v>12.4</c:v>
                </c:pt>
                <c:pt idx="19">
                  <c:v>11.7</c:v>
                </c:pt>
                <c:pt idx="20">
                  <c:v>5</c:v>
                </c:pt>
                <c:pt idx="21">
                  <c:v>10.4</c:v>
                </c:pt>
                <c:pt idx="22">
                  <c:v>13.3</c:v>
                </c:pt>
                <c:pt idx="23">
                  <c:v>11.3</c:v>
                </c:pt>
                <c:pt idx="24">
                  <c:v>11.3</c:v>
                </c:pt>
                <c:pt idx="25">
                  <c:v>7.9</c:v>
                </c:pt>
                <c:pt idx="26">
                  <c:v>14.2</c:v>
                </c:pt>
                <c:pt idx="27">
                  <c:v>25.4</c:v>
                </c:pt>
                <c:pt idx="28">
                  <c:v>27.5</c:v>
                </c:pt>
                <c:pt idx="29">
                  <c:v>22.4</c:v>
                </c:pt>
                <c:pt idx="30">
                  <c:v>20.399999999999999</c:v>
                </c:pt>
              </c:numCache>
            </c:numRef>
          </c:val>
        </c:ser>
        <c:marker val="1"/>
        <c:axId val="45206528"/>
        <c:axId val="45208320"/>
      </c:lineChart>
      <c:dateAx>
        <c:axId val="4520652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208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20832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206528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Nottingham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December 2014</a:t>
            </a:r>
          </a:p>
        </c:rich>
      </c:tx>
      <c:layout>
        <c:manualLayout>
          <c:xMode val="edge"/>
          <c:yMode val="edge"/>
          <c:x val="0.12535416666666668"/>
          <c:y val="2.3598820058997039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[6]Sheet1!$C$1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[6]Sheet1!$A$3:$A$33</c:f>
              <c:numCache>
                <c:formatCode>dd/mm/yyyy</c:formatCode>
                <c:ptCount val="31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41979</c:v>
                </c:pt>
                <c:pt idx="6">
                  <c:v>41980</c:v>
                </c:pt>
                <c:pt idx="7">
                  <c:v>41981</c:v>
                </c:pt>
                <c:pt idx="8">
                  <c:v>41982</c:v>
                </c:pt>
                <c:pt idx="9">
                  <c:v>41983</c:v>
                </c:pt>
                <c:pt idx="10">
                  <c:v>41984</c:v>
                </c:pt>
                <c:pt idx="11">
                  <c:v>41985</c:v>
                </c:pt>
                <c:pt idx="12">
                  <c:v>41986</c:v>
                </c:pt>
                <c:pt idx="13">
                  <c:v>41987</c:v>
                </c:pt>
                <c:pt idx="14">
                  <c:v>41988</c:v>
                </c:pt>
                <c:pt idx="15">
                  <c:v>41989</c:v>
                </c:pt>
                <c:pt idx="16">
                  <c:v>41990</c:v>
                </c:pt>
                <c:pt idx="17">
                  <c:v>41991</c:v>
                </c:pt>
                <c:pt idx="18">
                  <c:v>41992</c:v>
                </c:pt>
                <c:pt idx="19">
                  <c:v>41993</c:v>
                </c:pt>
                <c:pt idx="20">
                  <c:v>41994</c:v>
                </c:pt>
                <c:pt idx="21">
                  <c:v>41995</c:v>
                </c:pt>
                <c:pt idx="22">
                  <c:v>41996</c:v>
                </c:pt>
                <c:pt idx="23">
                  <c:v>41997</c:v>
                </c:pt>
                <c:pt idx="24">
                  <c:v>41998</c:v>
                </c:pt>
                <c:pt idx="25">
                  <c:v>41999</c:v>
                </c:pt>
                <c:pt idx="26">
                  <c:v>42000</c:v>
                </c:pt>
                <c:pt idx="27">
                  <c:v>42001</c:v>
                </c:pt>
                <c:pt idx="28">
                  <c:v>42002</c:v>
                </c:pt>
                <c:pt idx="29">
                  <c:v>42003</c:v>
                </c:pt>
                <c:pt idx="30">
                  <c:v>42004</c:v>
                </c:pt>
              </c:numCache>
            </c:numRef>
          </c:cat>
          <c:val>
            <c:numRef>
              <c:f>[6]Sheet1!$C$3:$C$33</c:f>
              <c:numCache>
                <c:formatCode>General</c:formatCode>
                <c:ptCount val="31"/>
                <c:pt idx="0">
                  <c:v>33.299999999999997</c:v>
                </c:pt>
                <c:pt idx="1">
                  <c:v>16.3</c:v>
                </c:pt>
                <c:pt idx="2">
                  <c:v>14.6</c:v>
                </c:pt>
                <c:pt idx="3">
                  <c:v>30</c:v>
                </c:pt>
                <c:pt idx="4">
                  <c:v>27.9</c:v>
                </c:pt>
                <c:pt idx="5">
                  <c:v>23.8</c:v>
                </c:pt>
                <c:pt idx="6">
                  <c:v>12.5</c:v>
                </c:pt>
                <c:pt idx="7">
                  <c:v>13</c:v>
                </c:pt>
                <c:pt idx="8">
                  <c:v>37.9</c:v>
                </c:pt>
                <c:pt idx="9">
                  <c:v>13.3</c:v>
                </c:pt>
                <c:pt idx="10">
                  <c:v>7.5</c:v>
                </c:pt>
                <c:pt idx="11">
                  <c:v>8.8000000000000007</c:v>
                </c:pt>
                <c:pt idx="12">
                  <c:v>15.4</c:v>
                </c:pt>
                <c:pt idx="13">
                  <c:v>15.4</c:v>
                </c:pt>
                <c:pt idx="14">
                  <c:v>15.4</c:v>
                </c:pt>
                <c:pt idx="15">
                  <c:v>20</c:v>
                </c:pt>
                <c:pt idx="16">
                  <c:v>5.4</c:v>
                </c:pt>
                <c:pt idx="17">
                  <c:v>5</c:v>
                </c:pt>
                <c:pt idx="18">
                  <c:v>12.4</c:v>
                </c:pt>
                <c:pt idx="19">
                  <c:v>11.7</c:v>
                </c:pt>
                <c:pt idx="20">
                  <c:v>5</c:v>
                </c:pt>
                <c:pt idx="21">
                  <c:v>10.4</c:v>
                </c:pt>
                <c:pt idx="22">
                  <c:v>13.3</c:v>
                </c:pt>
                <c:pt idx="23">
                  <c:v>11.3</c:v>
                </c:pt>
                <c:pt idx="24">
                  <c:v>11.3</c:v>
                </c:pt>
                <c:pt idx="25">
                  <c:v>7.9</c:v>
                </c:pt>
                <c:pt idx="26">
                  <c:v>14.2</c:v>
                </c:pt>
                <c:pt idx="27">
                  <c:v>25.4</c:v>
                </c:pt>
                <c:pt idx="28">
                  <c:v>27.5</c:v>
                </c:pt>
                <c:pt idx="29">
                  <c:v>22.4</c:v>
                </c:pt>
                <c:pt idx="30">
                  <c:v>20.399999999999999</c:v>
                </c:pt>
              </c:numCache>
            </c:numRef>
          </c:val>
        </c:ser>
        <c:ser>
          <c:idx val="1"/>
          <c:order val="1"/>
          <c:tx>
            <c:strRef>
              <c:f>[6]Sheet1!$G$1</c:f>
              <c:strCache>
                <c:ptCount val="1"/>
                <c:pt idx="0">
                  <c:v>Nottingham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[6]Sheet1!$G$3:$G$33</c:f>
              <c:numCache>
                <c:formatCode>General</c:formatCode>
                <c:ptCount val="31"/>
                <c:pt idx="0">
                  <c:v>33</c:v>
                </c:pt>
                <c:pt idx="1">
                  <c:v>22</c:v>
                </c:pt>
                <c:pt idx="2">
                  <c:v>21</c:v>
                </c:pt>
                <c:pt idx="3">
                  <c:v>31</c:v>
                </c:pt>
                <c:pt idx="4">
                  <c:v>30</c:v>
                </c:pt>
                <c:pt idx="5">
                  <c:v>28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17</c:v>
                </c:pt>
                <c:pt idx="10">
                  <c:v>14</c:v>
                </c:pt>
                <c:pt idx="11">
                  <c:v>16</c:v>
                </c:pt>
                <c:pt idx="12">
                  <c:v>22</c:v>
                </c:pt>
                <c:pt idx="13">
                  <c:v>11</c:v>
                </c:pt>
                <c:pt idx="17">
                  <c:v>8</c:v>
                </c:pt>
                <c:pt idx="18">
                  <c:v>14</c:v>
                </c:pt>
                <c:pt idx="19">
                  <c:v>16</c:v>
                </c:pt>
                <c:pt idx="20">
                  <c:v>6</c:v>
                </c:pt>
                <c:pt idx="21">
                  <c:v>15</c:v>
                </c:pt>
                <c:pt idx="22">
                  <c:v>12</c:v>
                </c:pt>
                <c:pt idx="23">
                  <c:v>10</c:v>
                </c:pt>
                <c:pt idx="24">
                  <c:v>12</c:v>
                </c:pt>
                <c:pt idx="25">
                  <c:v>16</c:v>
                </c:pt>
                <c:pt idx="26">
                  <c:v>17</c:v>
                </c:pt>
                <c:pt idx="27">
                  <c:v>29</c:v>
                </c:pt>
                <c:pt idx="28">
                  <c:v>37</c:v>
                </c:pt>
                <c:pt idx="29">
                  <c:v>36</c:v>
                </c:pt>
                <c:pt idx="30">
                  <c:v>26</c:v>
                </c:pt>
              </c:numCache>
            </c:numRef>
          </c:val>
        </c:ser>
        <c:marker val="1"/>
        <c:axId val="44925312"/>
        <c:axId val="44927232"/>
      </c:lineChart>
      <c:dateAx>
        <c:axId val="44925312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9272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92723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92531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200" b="1" i="0" baseline="0">
                <a:latin typeface="Arial" pitchFamily="34" charset="0"/>
                <a:cs typeface="Arial" pitchFamily="34" charset="0"/>
              </a:rPr>
              <a:t>Bradgate Drive PM</a:t>
            </a:r>
            <a:r>
              <a:rPr lang="en-GB" sz="1200" b="1" i="0" baseline="-25000">
                <a:latin typeface="Arial" pitchFamily="34" charset="0"/>
                <a:cs typeface="Arial" pitchFamily="34" charset="0"/>
              </a:rPr>
              <a:t>10</a:t>
            </a:r>
            <a:r>
              <a:rPr lang="en-GB" sz="1200" b="1" i="0" baseline="0">
                <a:latin typeface="Arial" pitchFamily="34" charset="0"/>
                <a:cs typeface="Arial" pitchFamily="34" charset="0"/>
              </a:rPr>
              <a:t> Daily Mean Compared Nottingham Center Daily Mean</a:t>
            </a:r>
            <a:endParaRPr lang="en-GB" sz="1200">
              <a:latin typeface="Arial" pitchFamily="34" charset="0"/>
              <a:cs typeface="Arial" pitchFamily="34" charset="0"/>
            </a:endParaRPr>
          </a:p>
        </c:rich>
      </c:tx>
    </c:title>
    <c:plotArea>
      <c:layout>
        <c:manualLayout>
          <c:layoutTarget val="inner"/>
          <c:xMode val="edge"/>
          <c:yMode val="edge"/>
          <c:x val="4.8287497188085234E-2"/>
          <c:y val="5.3249492355147518E-2"/>
          <c:w val="0.9367093594676027"/>
          <c:h val="0.83997738316509563"/>
        </c:manualLayout>
      </c:layout>
      <c:barChart>
        <c:barDir val="col"/>
        <c:grouping val="clustered"/>
        <c:ser>
          <c:idx val="0"/>
          <c:order val="0"/>
          <c:tx>
            <c:strRef>
              <c:f>'Year overview'!$D$1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overview'!$D$4:$D$369</c:f>
              <c:numCache>
                <c:formatCode>General</c:formatCode>
                <c:ptCount val="366"/>
                <c:pt idx="0">
                  <c:v>7.1</c:v>
                </c:pt>
                <c:pt idx="1">
                  <c:v>23.8</c:v>
                </c:pt>
                <c:pt idx="2">
                  <c:v>22.5</c:v>
                </c:pt>
                <c:pt idx="3">
                  <c:v>12.5</c:v>
                </c:pt>
                <c:pt idx="4">
                  <c:v>6.7</c:v>
                </c:pt>
                <c:pt idx="5">
                  <c:v>45</c:v>
                </c:pt>
                <c:pt idx="6">
                  <c:v>29.2</c:v>
                </c:pt>
                <c:pt idx="7">
                  <c:v>36.299999999999997</c:v>
                </c:pt>
                <c:pt idx="8">
                  <c:v>8.8000000000000007</c:v>
                </c:pt>
                <c:pt idx="9">
                  <c:v>45.8</c:v>
                </c:pt>
                <c:pt idx="10">
                  <c:v>10.199999999999999</c:v>
                </c:pt>
                <c:pt idx="11">
                  <c:v>15</c:v>
                </c:pt>
                <c:pt idx="12">
                  <c:v>32.1</c:v>
                </c:pt>
                <c:pt idx="13">
                  <c:v>20.399999999999999</c:v>
                </c:pt>
                <c:pt idx="14">
                  <c:v>37.9</c:v>
                </c:pt>
                <c:pt idx="15">
                  <c:v>27.1</c:v>
                </c:pt>
                <c:pt idx="16">
                  <c:v>30.8</c:v>
                </c:pt>
                <c:pt idx="17">
                  <c:v>14.2</c:v>
                </c:pt>
                <c:pt idx="18">
                  <c:v>11.3</c:v>
                </c:pt>
                <c:pt idx="19">
                  <c:v>37.1</c:v>
                </c:pt>
                <c:pt idx="20">
                  <c:v>27.5</c:v>
                </c:pt>
                <c:pt idx="21">
                  <c:v>23.8</c:v>
                </c:pt>
                <c:pt idx="22">
                  <c:v>21.7</c:v>
                </c:pt>
                <c:pt idx="23">
                  <c:v>25</c:v>
                </c:pt>
                <c:pt idx="24">
                  <c:v>21.7</c:v>
                </c:pt>
                <c:pt idx="25">
                  <c:v>15</c:v>
                </c:pt>
                <c:pt idx="26">
                  <c:v>28.8</c:v>
                </c:pt>
                <c:pt idx="27">
                  <c:v>23.5</c:v>
                </c:pt>
                <c:pt idx="28">
                  <c:v>15</c:v>
                </c:pt>
                <c:pt idx="29">
                  <c:v>29.2</c:v>
                </c:pt>
                <c:pt idx="30">
                  <c:v>20.100000000000001</c:v>
                </c:pt>
                <c:pt idx="31">
                  <c:v>20.399999999999999</c:v>
                </c:pt>
                <c:pt idx="32">
                  <c:v>16.3</c:v>
                </c:pt>
                <c:pt idx="33">
                  <c:v>17.100000000000001</c:v>
                </c:pt>
                <c:pt idx="34">
                  <c:v>42.9</c:v>
                </c:pt>
                <c:pt idx="35">
                  <c:v>21.3</c:v>
                </c:pt>
                <c:pt idx="36">
                  <c:v>36.700000000000003</c:v>
                </c:pt>
                <c:pt idx="37">
                  <c:v>12.9</c:v>
                </c:pt>
                <c:pt idx="38">
                  <c:v>15.8</c:v>
                </c:pt>
                <c:pt idx="39">
                  <c:v>5</c:v>
                </c:pt>
                <c:pt idx="40">
                  <c:v>19.2</c:v>
                </c:pt>
                <c:pt idx="41">
                  <c:v>20</c:v>
                </c:pt>
                <c:pt idx="42">
                  <c:v>27.1</c:v>
                </c:pt>
                <c:pt idx="43">
                  <c:v>17.399999999999999</c:v>
                </c:pt>
                <c:pt idx="44">
                  <c:v>17.100000000000001</c:v>
                </c:pt>
                <c:pt idx="45">
                  <c:v>7.9</c:v>
                </c:pt>
                <c:pt idx="46">
                  <c:v>15.4</c:v>
                </c:pt>
                <c:pt idx="47">
                  <c:v>30.4</c:v>
                </c:pt>
                <c:pt idx="48">
                  <c:v>34.6</c:v>
                </c:pt>
                <c:pt idx="49">
                  <c:v>32.1</c:v>
                </c:pt>
                <c:pt idx="50">
                  <c:v>22.1</c:v>
                </c:pt>
                <c:pt idx="51">
                  <c:v>21.3</c:v>
                </c:pt>
                <c:pt idx="52">
                  <c:v>16.7</c:v>
                </c:pt>
                <c:pt idx="53">
                  <c:v>16.7</c:v>
                </c:pt>
                <c:pt idx="54">
                  <c:v>35.799999999999997</c:v>
                </c:pt>
                <c:pt idx="55">
                  <c:v>59.2</c:v>
                </c:pt>
                <c:pt idx="56">
                  <c:v>50</c:v>
                </c:pt>
                <c:pt idx="57">
                  <c:v>20</c:v>
                </c:pt>
                <c:pt idx="58">
                  <c:v>24.2</c:v>
                </c:pt>
                <c:pt idx="59">
                  <c:v>21.3</c:v>
                </c:pt>
                <c:pt idx="60">
                  <c:v>9.1999999999999993</c:v>
                </c:pt>
                <c:pt idx="61">
                  <c:v>26.7</c:v>
                </c:pt>
                <c:pt idx="62">
                  <c:v>29.6</c:v>
                </c:pt>
                <c:pt idx="63">
                  <c:v>51.3</c:v>
                </c:pt>
                <c:pt idx="64">
                  <c:v>34.200000000000003</c:v>
                </c:pt>
                <c:pt idx="65">
                  <c:v>17.899999999999999</c:v>
                </c:pt>
                <c:pt idx="66">
                  <c:v>42.1</c:v>
                </c:pt>
                <c:pt idx="67">
                  <c:v>25.8</c:v>
                </c:pt>
                <c:pt idx="68">
                  <c:v>18.3</c:v>
                </c:pt>
                <c:pt idx="69">
                  <c:v>12.1</c:v>
                </c:pt>
                <c:pt idx="70">
                  <c:v>23.3</c:v>
                </c:pt>
                <c:pt idx="71">
                  <c:v>47.5</c:v>
                </c:pt>
                <c:pt idx="72">
                  <c:v>79.2</c:v>
                </c:pt>
                <c:pt idx="73">
                  <c:v>16.3</c:v>
                </c:pt>
                <c:pt idx="74">
                  <c:v>13.3</c:v>
                </c:pt>
                <c:pt idx="75">
                  <c:v>27.9</c:v>
                </c:pt>
                <c:pt idx="76">
                  <c:v>19.600000000000001</c:v>
                </c:pt>
                <c:pt idx="77">
                  <c:v>22.9</c:v>
                </c:pt>
                <c:pt idx="78">
                  <c:v>64.2</c:v>
                </c:pt>
                <c:pt idx="79">
                  <c:v>29.2</c:v>
                </c:pt>
                <c:pt idx="80">
                  <c:v>10</c:v>
                </c:pt>
                <c:pt idx="81">
                  <c:v>9.6</c:v>
                </c:pt>
                <c:pt idx="82">
                  <c:v>25.4</c:v>
                </c:pt>
                <c:pt idx="83">
                  <c:v>21.3</c:v>
                </c:pt>
                <c:pt idx="84">
                  <c:v>16.100000000000001</c:v>
                </c:pt>
                <c:pt idx="85">
                  <c:v>22.9</c:v>
                </c:pt>
                <c:pt idx="86">
                  <c:v>35.799999999999997</c:v>
                </c:pt>
                <c:pt idx="87">
                  <c:v>45.8</c:v>
                </c:pt>
                <c:pt idx="88">
                  <c:v>60.8</c:v>
                </c:pt>
                <c:pt idx="89">
                  <c:v>54.6</c:v>
                </c:pt>
                <c:pt idx="90">
                  <c:v>25.4</c:v>
                </c:pt>
                <c:pt idx="91">
                  <c:v>43.6</c:v>
                </c:pt>
                <c:pt idx="92">
                  <c:v>59.2</c:v>
                </c:pt>
                <c:pt idx="93">
                  <c:v>34.6</c:v>
                </c:pt>
                <c:pt idx="94">
                  <c:v>22.4</c:v>
                </c:pt>
                <c:pt idx="95">
                  <c:v>5</c:v>
                </c:pt>
                <c:pt idx="96">
                  <c:v>15.8</c:v>
                </c:pt>
                <c:pt idx="97">
                  <c:v>9.6</c:v>
                </c:pt>
                <c:pt idx="98">
                  <c:v>15.4</c:v>
                </c:pt>
                <c:pt idx="99">
                  <c:v>18</c:v>
                </c:pt>
                <c:pt idx="100">
                  <c:v>15.8</c:v>
                </c:pt>
                <c:pt idx="101">
                  <c:v>16.3</c:v>
                </c:pt>
                <c:pt idx="102">
                  <c:v>13.8</c:v>
                </c:pt>
                <c:pt idx="103">
                  <c:v>17.100000000000001</c:v>
                </c:pt>
                <c:pt idx="104">
                  <c:v>10</c:v>
                </c:pt>
                <c:pt idx="105">
                  <c:v>51.7</c:v>
                </c:pt>
                <c:pt idx="106">
                  <c:v>28.8</c:v>
                </c:pt>
                <c:pt idx="107">
                  <c:v>19.2</c:v>
                </c:pt>
                <c:pt idx="108">
                  <c:v>13.8</c:v>
                </c:pt>
                <c:pt idx="109">
                  <c:v>33.299999999999997</c:v>
                </c:pt>
                <c:pt idx="110">
                  <c:v>38.299999999999997</c:v>
                </c:pt>
                <c:pt idx="111">
                  <c:v>36.299999999999997</c:v>
                </c:pt>
                <c:pt idx="112">
                  <c:v>30.4</c:v>
                </c:pt>
                <c:pt idx="113">
                  <c:v>14.9</c:v>
                </c:pt>
                <c:pt idx="114">
                  <c:v>14.1</c:v>
                </c:pt>
                <c:pt idx="115">
                  <c:v>17.899999999999999</c:v>
                </c:pt>
                <c:pt idx="116">
                  <c:v>15.8</c:v>
                </c:pt>
                <c:pt idx="117">
                  <c:v>17.899999999999999</c:v>
                </c:pt>
                <c:pt idx="118">
                  <c:v>35</c:v>
                </c:pt>
                <c:pt idx="119">
                  <c:v>40.4</c:v>
                </c:pt>
                <c:pt idx="120">
                  <c:v>33.6</c:v>
                </c:pt>
                <c:pt idx="121">
                  <c:v>15.4</c:v>
                </c:pt>
                <c:pt idx="122">
                  <c:v>13.3</c:v>
                </c:pt>
                <c:pt idx="123">
                  <c:v>18.7</c:v>
                </c:pt>
                <c:pt idx="124">
                  <c:v>27.1</c:v>
                </c:pt>
                <c:pt idx="125">
                  <c:v>18.7</c:v>
                </c:pt>
                <c:pt idx="126">
                  <c:v>15.8</c:v>
                </c:pt>
                <c:pt idx="127">
                  <c:v>17.100000000000001</c:v>
                </c:pt>
                <c:pt idx="128">
                  <c:v>11.3</c:v>
                </c:pt>
                <c:pt idx="129">
                  <c:v>16.600000000000001</c:v>
                </c:pt>
                <c:pt idx="130">
                  <c:v>5.4</c:v>
                </c:pt>
                <c:pt idx="131">
                  <c:v>4.5999999999999996</c:v>
                </c:pt>
                <c:pt idx="132">
                  <c:v>7.1</c:v>
                </c:pt>
                <c:pt idx="133">
                  <c:v>8.8000000000000007</c:v>
                </c:pt>
                <c:pt idx="134">
                  <c:v>10.8</c:v>
                </c:pt>
                <c:pt idx="135">
                  <c:v>18.8</c:v>
                </c:pt>
                <c:pt idx="136">
                  <c:v>15.4</c:v>
                </c:pt>
                <c:pt idx="137">
                  <c:v>21.2</c:v>
                </c:pt>
                <c:pt idx="138">
                  <c:v>22.1</c:v>
                </c:pt>
                <c:pt idx="139">
                  <c:v>35.799999999999997</c:v>
                </c:pt>
                <c:pt idx="140">
                  <c:v>17.100000000000001</c:v>
                </c:pt>
                <c:pt idx="141">
                  <c:v>10.5</c:v>
                </c:pt>
                <c:pt idx="142">
                  <c:v>11.3</c:v>
                </c:pt>
                <c:pt idx="143">
                  <c:v>10.8</c:v>
                </c:pt>
                <c:pt idx="144">
                  <c:v>11.2</c:v>
                </c:pt>
                <c:pt idx="145">
                  <c:v>13</c:v>
                </c:pt>
                <c:pt idx="146">
                  <c:v>14.2</c:v>
                </c:pt>
                <c:pt idx="147">
                  <c:v>7.5</c:v>
                </c:pt>
                <c:pt idx="148">
                  <c:v>7.1</c:v>
                </c:pt>
                <c:pt idx="149">
                  <c:v>17.899999999999999</c:v>
                </c:pt>
                <c:pt idx="150">
                  <c:v>33.6</c:v>
                </c:pt>
                <c:pt idx="151">
                  <c:v>16.3</c:v>
                </c:pt>
                <c:pt idx="152">
                  <c:v>26.7</c:v>
                </c:pt>
                <c:pt idx="153">
                  <c:v>14.2</c:v>
                </c:pt>
                <c:pt idx="154">
                  <c:v>12.4</c:v>
                </c:pt>
                <c:pt idx="155">
                  <c:v>10.4</c:v>
                </c:pt>
                <c:pt idx="156">
                  <c:v>19.899999999999999</c:v>
                </c:pt>
                <c:pt idx="157">
                  <c:v>20</c:v>
                </c:pt>
                <c:pt idx="158">
                  <c:v>17.899999999999999</c:v>
                </c:pt>
                <c:pt idx="159">
                  <c:v>15.4</c:v>
                </c:pt>
                <c:pt idx="160">
                  <c:v>41.7</c:v>
                </c:pt>
                <c:pt idx="161">
                  <c:v>25</c:v>
                </c:pt>
                <c:pt idx="162">
                  <c:v>18.3</c:v>
                </c:pt>
                <c:pt idx="163">
                  <c:v>13.3</c:v>
                </c:pt>
                <c:pt idx="164">
                  <c:v>16.7</c:v>
                </c:pt>
                <c:pt idx="165">
                  <c:v>12.9</c:v>
                </c:pt>
                <c:pt idx="166">
                  <c:v>14.6</c:v>
                </c:pt>
                <c:pt idx="167">
                  <c:v>13.8</c:v>
                </c:pt>
                <c:pt idx="168">
                  <c:v>13.1</c:v>
                </c:pt>
                <c:pt idx="169">
                  <c:v>16.3</c:v>
                </c:pt>
                <c:pt idx="170">
                  <c:v>22.9</c:v>
                </c:pt>
                <c:pt idx="171">
                  <c:v>15.8</c:v>
                </c:pt>
                <c:pt idx="172">
                  <c:v>19.5</c:v>
                </c:pt>
                <c:pt idx="173">
                  <c:v>20.8</c:v>
                </c:pt>
                <c:pt idx="174">
                  <c:v>17.2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26</c:v>
                </c:pt>
                <c:pt idx="188">
                  <c:v>19.600000000000001</c:v>
                </c:pt>
                <c:pt idx="189">
                  <c:v>19.600000000000001</c:v>
                </c:pt>
                <c:pt idx="190">
                  <c:v>15.8</c:v>
                </c:pt>
                <c:pt idx="191">
                  <c:v>17.899999999999999</c:v>
                </c:pt>
                <c:pt idx="192">
                  <c:v>18.399999999999999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19.399999999999999</c:v>
                </c:pt>
                <c:pt idx="203">
                  <c:v>17.899999999999999</c:v>
                </c:pt>
                <c:pt idx="204">
                  <c:v>19.600000000000001</c:v>
                </c:pt>
                <c:pt idx="205">
                  <c:v>18.7</c:v>
                </c:pt>
                <c:pt idx="206">
                  <c:v>19.899999999999999</c:v>
                </c:pt>
                <c:pt idx="207">
                  <c:v>8.8000000000000007</c:v>
                </c:pt>
                <c:pt idx="208">
                  <c:v>10</c:v>
                </c:pt>
                <c:pt idx="209">
                  <c:v>11.3</c:v>
                </c:pt>
                <c:pt idx="210">
                  <c:v>19.600000000000001</c:v>
                </c:pt>
                <c:pt idx="211">
                  <c:v>0</c:v>
                </c:pt>
                <c:pt idx="212">
                  <c:v>46.8</c:v>
                </c:pt>
                <c:pt idx="213">
                  <c:v>19.2</c:v>
                </c:pt>
                <c:pt idx="214">
                  <c:v>15.4</c:v>
                </c:pt>
                <c:pt idx="215">
                  <c:v>20.2</c:v>
                </c:pt>
                <c:pt idx="216">
                  <c:v>32.9</c:v>
                </c:pt>
                <c:pt idx="217">
                  <c:v>8.8000000000000007</c:v>
                </c:pt>
                <c:pt idx="218">
                  <c:v>15.8</c:v>
                </c:pt>
                <c:pt idx="219">
                  <c:v>21.7</c:v>
                </c:pt>
                <c:pt idx="220">
                  <c:v>15.8</c:v>
                </c:pt>
                <c:pt idx="221">
                  <c:v>10.8</c:v>
                </c:pt>
                <c:pt idx="222">
                  <c:v>15</c:v>
                </c:pt>
                <c:pt idx="223">
                  <c:v>20.8</c:v>
                </c:pt>
                <c:pt idx="224">
                  <c:v>14.2</c:v>
                </c:pt>
                <c:pt idx="225">
                  <c:v>17.5</c:v>
                </c:pt>
                <c:pt idx="226">
                  <c:v>12.5</c:v>
                </c:pt>
                <c:pt idx="227">
                  <c:v>9.6</c:v>
                </c:pt>
                <c:pt idx="228">
                  <c:v>10</c:v>
                </c:pt>
                <c:pt idx="229">
                  <c:v>12</c:v>
                </c:pt>
                <c:pt idx="230">
                  <c:v>9.6</c:v>
                </c:pt>
                <c:pt idx="231">
                  <c:v>12.5</c:v>
                </c:pt>
                <c:pt idx="232">
                  <c:v>15.4</c:v>
                </c:pt>
                <c:pt idx="233">
                  <c:v>10</c:v>
                </c:pt>
                <c:pt idx="234">
                  <c:v>9.1</c:v>
                </c:pt>
                <c:pt idx="235">
                  <c:v>29.2</c:v>
                </c:pt>
                <c:pt idx="236">
                  <c:v>8.3000000000000007</c:v>
                </c:pt>
                <c:pt idx="237">
                  <c:v>16.7</c:v>
                </c:pt>
                <c:pt idx="238">
                  <c:v>17.600000000000001</c:v>
                </c:pt>
                <c:pt idx="239">
                  <c:v>36.5</c:v>
                </c:pt>
                <c:pt idx="240">
                  <c:v>28.3</c:v>
                </c:pt>
                <c:pt idx="241">
                  <c:v>10.8</c:v>
                </c:pt>
                <c:pt idx="242">
                  <c:v>46.8</c:v>
                </c:pt>
                <c:pt idx="243">
                  <c:v>21.5</c:v>
                </c:pt>
                <c:pt idx="244">
                  <c:v>19.100000000000001</c:v>
                </c:pt>
                <c:pt idx="245">
                  <c:v>24.2</c:v>
                </c:pt>
                <c:pt idx="246">
                  <c:v>29.9</c:v>
                </c:pt>
                <c:pt idx="247">
                  <c:v>40.200000000000003</c:v>
                </c:pt>
                <c:pt idx="248">
                  <c:v>42.1</c:v>
                </c:pt>
                <c:pt idx="249">
                  <c:v>11.3</c:v>
                </c:pt>
                <c:pt idx="250">
                  <c:v>17.899999999999999</c:v>
                </c:pt>
                <c:pt idx="251">
                  <c:v>24.6</c:v>
                </c:pt>
                <c:pt idx="252">
                  <c:v>36.299999999999997</c:v>
                </c:pt>
                <c:pt idx="253">
                  <c:v>30.5</c:v>
                </c:pt>
                <c:pt idx="254">
                  <c:v>26.6</c:v>
                </c:pt>
                <c:pt idx="255">
                  <c:v>11.3</c:v>
                </c:pt>
                <c:pt idx="256">
                  <c:v>14.2</c:v>
                </c:pt>
                <c:pt idx="257">
                  <c:v>22.9</c:v>
                </c:pt>
                <c:pt idx="258">
                  <c:v>25.8</c:v>
                </c:pt>
                <c:pt idx="259">
                  <c:v>34.200000000000003</c:v>
                </c:pt>
                <c:pt idx="260">
                  <c:v>77.900000000000006</c:v>
                </c:pt>
                <c:pt idx="261">
                  <c:v>38.799999999999997</c:v>
                </c:pt>
                <c:pt idx="262">
                  <c:v>26.7</c:v>
                </c:pt>
                <c:pt idx="263">
                  <c:v>20</c:v>
                </c:pt>
                <c:pt idx="264">
                  <c:v>34.6</c:v>
                </c:pt>
                <c:pt idx="265">
                  <c:v>50</c:v>
                </c:pt>
                <c:pt idx="266">
                  <c:v>19.2</c:v>
                </c:pt>
                <c:pt idx="267">
                  <c:v>19.600000000000001</c:v>
                </c:pt>
                <c:pt idx="268">
                  <c:v>11.3</c:v>
                </c:pt>
                <c:pt idx="269">
                  <c:v>21.7</c:v>
                </c:pt>
                <c:pt idx="270">
                  <c:v>14.2</c:v>
                </c:pt>
                <c:pt idx="271">
                  <c:v>43.8</c:v>
                </c:pt>
                <c:pt idx="272">
                  <c:v>28.3</c:v>
                </c:pt>
                <c:pt idx="273">
                  <c:v>16.600000000000001</c:v>
                </c:pt>
                <c:pt idx="274">
                  <c:v>31.7</c:v>
                </c:pt>
                <c:pt idx="275">
                  <c:v>42.9</c:v>
                </c:pt>
                <c:pt idx="276">
                  <c:v>17.100000000000001</c:v>
                </c:pt>
                <c:pt idx="277">
                  <c:v>12.1</c:v>
                </c:pt>
                <c:pt idx="278">
                  <c:v>10.8</c:v>
                </c:pt>
                <c:pt idx="279">
                  <c:v>21.7</c:v>
                </c:pt>
                <c:pt idx="280">
                  <c:v>25.8</c:v>
                </c:pt>
                <c:pt idx="281">
                  <c:v>30</c:v>
                </c:pt>
                <c:pt idx="282">
                  <c:v>30</c:v>
                </c:pt>
                <c:pt idx="283">
                  <c:v>18.3</c:v>
                </c:pt>
                <c:pt idx="284">
                  <c:v>15.4</c:v>
                </c:pt>
                <c:pt idx="285">
                  <c:v>8.3000000000000007</c:v>
                </c:pt>
                <c:pt idx="286">
                  <c:v>9.1</c:v>
                </c:pt>
                <c:pt idx="287">
                  <c:v>13.8</c:v>
                </c:pt>
                <c:pt idx="288">
                  <c:v>19.600000000000001</c:v>
                </c:pt>
                <c:pt idx="289">
                  <c:v>32.9</c:v>
                </c:pt>
                <c:pt idx="290">
                  <c:v>19.2</c:v>
                </c:pt>
                <c:pt idx="291">
                  <c:v>14.2</c:v>
                </c:pt>
                <c:pt idx="292">
                  <c:v>15.8</c:v>
                </c:pt>
                <c:pt idx="293">
                  <c:v>10.4</c:v>
                </c:pt>
                <c:pt idx="294">
                  <c:v>22.1</c:v>
                </c:pt>
                <c:pt idx="295">
                  <c:v>15.8</c:v>
                </c:pt>
                <c:pt idx="296">
                  <c:v>21.3</c:v>
                </c:pt>
                <c:pt idx="297">
                  <c:v>12.9</c:v>
                </c:pt>
                <c:pt idx="298">
                  <c:v>15</c:v>
                </c:pt>
                <c:pt idx="299">
                  <c:v>37.9</c:v>
                </c:pt>
                <c:pt idx="300">
                  <c:v>36.700000000000003</c:v>
                </c:pt>
                <c:pt idx="301">
                  <c:v>15.8</c:v>
                </c:pt>
                <c:pt idx="302">
                  <c:v>48.3</c:v>
                </c:pt>
                <c:pt idx="303">
                  <c:v>59.6</c:v>
                </c:pt>
                <c:pt idx="304">
                  <c:v>19.2</c:v>
                </c:pt>
                <c:pt idx="305">
                  <c:v>16.600000000000001</c:v>
                </c:pt>
                <c:pt idx="306">
                  <c:v>32.1</c:v>
                </c:pt>
                <c:pt idx="307">
                  <c:v>28.8</c:v>
                </c:pt>
                <c:pt idx="308">
                  <c:v>30.4</c:v>
                </c:pt>
                <c:pt idx="309">
                  <c:v>46.3</c:v>
                </c:pt>
                <c:pt idx="310">
                  <c:v>31.7</c:v>
                </c:pt>
                <c:pt idx="311">
                  <c:v>14.6</c:v>
                </c:pt>
                <c:pt idx="312">
                  <c:v>26.3</c:v>
                </c:pt>
                <c:pt idx="313">
                  <c:v>34.200000000000003</c:v>
                </c:pt>
                <c:pt idx="314">
                  <c:v>15.8</c:v>
                </c:pt>
                <c:pt idx="315">
                  <c:v>22.9</c:v>
                </c:pt>
                <c:pt idx="316">
                  <c:v>14.6</c:v>
                </c:pt>
                <c:pt idx="317">
                  <c:v>19.2</c:v>
                </c:pt>
                <c:pt idx="318">
                  <c:v>22.1</c:v>
                </c:pt>
                <c:pt idx="319">
                  <c:v>16.7</c:v>
                </c:pt>
                <c:pt idx="320">
                  <c:v>12.5</c:v>
                </c:pt>
                <c:pt idx="321">
                  <c:v>19.2</c:v>
                </c:pt>
                <c:pt idx="322">
                  <c:v>28.8</c:v>
                </c:pt>
                <c:pt idx="323">
                  <c:v>38.799999999999997</c:v>
                </c:pt>
                <c:pt idx="324">
                  <c:v>29.2</c:v>
                </c:pt>
                <c:pt idx="325">
                  <c:v>26.3</c:v>
                </c:pt>
                <c:pt idx="326">
                  <c:v>20.8</c:v>
                </c:pt>
                <c:pt idx="327">
                  <c:v>42.9</c:v>
                </c:pt>
                <c:pt idx="328">
                  <c:v>23.3</c:v>
                </c:pt>
                <c:pt idx="329">
                  <c:v>15.8</c:v>
                </c:pt>
                <c:pt idx="330">
                  <c:v>21.7</c:v>
                </c:pt>
                <c:pt idx="331">
                  <c:v>25.4</c:v>
                </c:pt>
                <c:pt idx="332">
                  <c:v>32.9</c:v>
                </c:pt>
                <c:pt idx="333">
                  <c:v>25</c:v>
                </c:pt>
                <c:pt idx="334">
                  <c:v>33.299999999999997</c:v>
                </c:pt>
                <c:pt idx="335">
                  <c:v>16.3</c:v>
                </c:pt>
                <c:pt idx="336">
                  <c:v>14.6</c:v>
                </c:pt>
                <c:pt idx="337">
                  <c:v>30</c:v>
                </c:pt>
                <c:pt idx="338">
                  <c:v>27.9</c:v>
                </c:pt>
                <c:pt idx="339">
                  <c:v>23.8</c:v>
                </c:pt>
                <c:pt idx="340">
                  <c:v>12.5</c:v>
                </c:pt>
                <c:pt idx="341">
                  <c:v>13</c:v>
                </c:pt>
                <c:pt idx="342">
                  <c:v>37.9</c:v>
                </c:pt>
                <c:pt idx="343">
                  <c:v>13.3</c:v>
                </c:pt>
                <c:pt idx="344">
                  <c:v>7.5</c:v>
                </c:pt>
                <c:pt idx="345">
                  <c:v>8.8000000000000007</c:v>
                </c:pt>
                <c:pt idx="346">
                  <c:v>15.4</c:v>
                </c:pt>
                <c:pt idx="347">
                  <c:v>15.4</c:v>
                </c:pt>
                <c:pt idx="348">
                  <c:v>15.4</c:v>
                </c:pt>
                <c:pt idx="349">
                  <c:v>20</c:v>
                </c:pt>
                <c:pt idx="350">
                  <c:v>5.4</c:v>
                </c:pt>
                <c:pt idx="351">
                  <c:v>5</c:v>
                </c:pt>
                <c:pt idx="352">
                  <c:v>12.4</c:v>
                </c:pt>
                <c:pt idx="353">
                  <c:v>11.7</c:v>
                </c:pt>
                <c:pt idx="354">
                  <c:v>5</c:v>
                </c:pt>
                <c:pt idx="355">
                  <c:v>10.4</c:v>
                </c:pt>
                <c:pt idx="356">
                  <c:v>13.3</c:v>
                </c:pt>
                <c:pt idx="357">
                  <c:v>11.3</c:v>
                </c:pt>
                <c:pt idx="358">
                  <c:v>11.3</c:v>
                </c:pt>
                <c:pt idx="359">
                  <c:v>7.9</c:v>
                </c:pt>
                <c:pt idx="360">
                  <c:v>14.2</c:v>
                </c:pt>
                <c:pt idx="361">
                  <c:v>25.4</c:v>
                </c:pt>
                <c:pt idx="362">
                  <c:v>27.5</c:v>
                </c:pt>
                <c:pt idx="363">
                  <c:v>22.4</c:v>
                </c:pt>
                <c:pt idx="364">
                  <c:v>20.399999999999999</c:v>
                </c:pt>
              </c:numCache>
            </c:numRef>
          </c:val>
        </c:ser>
        <c:gapWidth val="0"/>
        <c:axId val="38201600"/>
        <c:axId val="38211584"/>
      </c:barChart>
      <c:lineChart>
        <c:grouping val="standard"/>
        <c:ser>
          <c:idx val="1"/>
          <c:order val="1"/>
          <c:tx>
            <c:strRef>
              <c:f>'Year overview'!$P$3</c:f>
              <c:strCache>
                <c:ptCount val="1"/>
                <c:pt idx="0">
                  <c:v>annual mean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overview'!$P$4:$P$369</c:f>
              <c:numCache>
                <c:formatCode>0.00</c:formatCode>
                <c:ptCount val="366"/>
                <c:pt idx="0">
                  <c:v>22.234693877551031</c:v>
                </c:pt>
                <c:pt idx="1">
                  <c:v>22.234693877551031</c:v>
                </c:pt>
                <c:pt idx="2">
                  <c:v>22.234693877551031</c:v>
                </c:pt>
                <c:pt idx="3">
                  <c:v>22.234693877551031</c:v>
                </c:pt>
                <c:pt idx="4">
                  <c:v>22.234693877551031</c:v>
                </c:pt>
                <c:pt idx="5">
                  <c:v>22.234693877551031</c:v>
                </c:pt>
                <c:pt idx="6">
                  <c:v>22.234693877551031</c:v>
                </c:pt>
                <c:pt idx="7">
                  <c:v>22.234693877551031</c:v>
                </c:pt>
                <c:pt idx="8">
                  <c:v>22.234693877551031</c:v>
                </c:pt>
                <c:pt idx="9">
                  <c:v>22.234693877551031</c:v>
                </c:pt>
                <c:pt idx="10">
                  <c:v>22.234693877551031</c:v>
                </c:pt>
                <c:pt idx="11">
                  <c:v>22.234693877551031</c:v>
                </c:pt>
                <c:pt idx="12">
                  <c:v>22.234693877551031</c:v>
                </c:pt>
                <c:pt idx="13">
                  <c:v>22.234693877551031</c:v>
                </c:pt>
                <c:pt idx="14">
                  <c:v>22.234693877551031</c:v>
                </c:pt>
                <c:pt idx="15">
                  <c:v>22.234693877551031</c:v>
                </c:pt>
                <c:pt idx="16">
                  <c:v>22.234693877551031</c:v>
                </c:pt>
                <c:pt idx="17">
                  <c:v>22.234693877551031</c:v>
                </c:pt>
                <c:pt idx="18">
                  <c:v>22.234693877551031</c:v>
                </c:pt>
                <c:pt idx="19">
                  <c:v>22.234693877551031</c:v>
                </c:pt>
                <c:pt idx="20">
                  <c:v>22.234693877551031</c:v>
                </c:pt>
                <c:pt idx="21">
                  <c:v>22.234693877551031</c:v>
                </c:pt>
                <c:pt idx="22">
                  <c:v>22.234693877551031</c:v>
                </c:pt>
                <c:pt idx="23">
                  <c:v>22.234693877551031</c:v>
                </c:pt>
                <c:pt idx="24">
                  <c:v>22.234693877551031</c:v>
                </c:pt>
                <c:pt idx="25">
                  <c:v>22.234693877551031</c:v>
                </c:pt>
                <c:pt idx="26">
                  <c:v>22.234693877551031</c:v>
                </c:pt>
                <c:pt idx="27">
                  <c:v>22.234693877551031</c:v>
                </c:pt>
                <c:pt idx="28">
                  <c:v>22.234693877551031</c:v>
                </c:pt>
                <c:pt idx="29">
                  <c:v>22.234693877551031</c:v>
                </c:pt>
                <c:pt idx="30">
                  <c:v>22.234693877551031</c:v>
                </c:pt>
                <c:pt idx="31">
                  <c:v>22.234693877551031</c:v>
                </c:pt>
                <c:pt idx="32">
                  <c:v>22.234693877551031</c:v>
                </c:pt>
                <c:pt idx="33">
                  <c:v>22.234693877551031</c:v>
                </c:pt>
                <c:pt idx="34">
                  <c:v>22.234693877551031</c:v>
                </c:pt>
                <c:pt idx="35">
                  <c:v>22.234693877551031</c:v>
                </c:pt>
                <c:pt idx="36">
                  <c:v>22.234693877551031</c:v>
                </c:pt>
                <c:pt idx="37">
                  <c:v>22.234693877551031</c:v>
                </c:pt>
                <c:pt idx="38">
                  <c:v>22.234693877551031</c:v>
                </c:pt>
                <c:pt idx="39">
                  <c:v>22.234693877551031</c:v>
                </c:pt>
                <c:pt idx="40">
                  <c:v>22.234693877551031</c:v>
                </c:pt>
                <c:pt idx="41">
                  <c:v>22.234693877551031</c:v>
                </c:pt>
                <c:pt idx="42">
                  <c:v>22.234693877551031</c:v>
                </c:pt>
                <c:pt idx="43">
                  <c:v>22.234693877551031</c:v>
                </c:pt>
                <c:pt idx="44">
                  <c:v>22.234693877551031</c:v>
                </c:pt>
                <c:pt idx="45">
                  <c:v>22.234693877551031</c:v>
                </c:pt>
                <c:pt idx="46">
                  <c:v>22.234693877551031</c:v>
                </c:pt>
                <c:pt idx="47">
                  <c:v>22.234693877551031</c:v>
                </c:pt>
                <c:pt idx="48">
                  <c:v>22.234693877551031</c:v>
                </c:pt>
                <c:pt idx="49">
                  <c:v>22.234693877551031</c:v>
                </c:pt>
                <c:pt idx="50">
                  <c:v>22.234693877551031</c:v>
                </c:pt>
                <c:pt idx="51">
                  <c:v>22.234693877551031</c:v>
                </c:pt>
                <c:pt idx="52">
                  <c:v>22.234693877551031</c:v>
                </c:pt>
                <c:pt idx="53">
                  <c:v>22.234693877551031</c:v>
                </c:pt>
                <c:pt idx="54">
                  <c:v>22.234693877551031</c:v>
                </c:pt>
                <c:pt idx="55">
                  <c:v>22.234693877551031</c:v>
                </c:pt>
                <c:pt idx="56">
                  <c:v>22.234693877551031</c:v>
                </c:pt>
                <c:pt idx="57">
                  <c:v>22.234693877551031</c:v>
                </c:pt>
                <c:pt idx="58">
                  <c:v>22.234693877551031</c:v>
                </c:pt>
                <c:pt idx="59">
                  <c:v>22.234693877551031</c:v>
                </c:pt>
                <c:pt idx="60">
                  <c:v>22.234693877551031</c:v>
                </c:pt>
                <c:pt idx="61">
                  <c:v>22.234693877551031</c:v>
                </c:pt>
                <c:pt idx="62">
                  <c:v>22.234693877551031</c:v>
                </c:pt>
                <c:pt idx="63">
                  <c:v>22.234693877551031</c:v>
                </c:pt>
                <c:pt idx="64">
                  <c:v>22.234693877551031</c:v>
                </c:pt>
                <c:pt idx="65">
                  <c:v>22.234693877551031</c:v>
                </c:pt>
                <c:pt idx="66">
                  <c:v>22.234693877551031</c:v>
                </c:pt>
                <c:pt idx="67">
                  <c:v>22.234693877551031</c:v>
                </c:pt>
                <c:pt idx="68">
                  <c:v>22.234693877551031</c:v>
                </c:pt>
                <c:pt idx="69">
                  <c:v>22.234693877551031</c:v>
                </c:pt>
                <c:pt idx="70">
                  <c:v>22.234693877551031</c:v>
                </c:pt>
                <c:pt idx="71">
                  <c:v>22.234693877551031</c:v>
                </c:pt>
                <c:pt idx="72">
                  <c:v>22.234693877551031</c:v>
                </c:pt>
                <c:pt idx="73">
                  <c:v>22.234693877551031</c:v>
                </c:pt>
                <c:pt idx="74">
                  <c:v>22.234693877551031</c:v>
                </c:pt>
                <c:pt idx="75">
                  <c:v>22.234693877551031</c:v>
                </c:pt>
                <c:pt idx="76">
                  <c:v>22.234693877551031</c:v>
                </c:pt>
                <c:pt idx="77">
                  <c:v>22.234693877551031</c:v>
                </c:pt>
                <c:pt idx="78">
                  <c:v>22.234693877551031</c:v>
                </c:pt>
                <c:pt idx="79">
                  <c:v>22.234693877551031</c:v>
                </c:pt>
                <c:pt idx="80">
                  <c:v>22.234693877551031</c:v>
                </c:pt>
                <c:pt idx="81">
                  <c:v>22.234693877551031</c:v>
                </c:pt>
                <c:pt idx="82">
                  <c:v>22.234693877551031</c:v>
                </c:pt>
                <c:pt idx="83">
                  <c:v>22.234693877551031</c:v>
                </c:pt>
                <c:pt idx="84">
                  <c:v>22.234693877551031</c:v>
                </c:pt>
                <c:pt idx="85">
                  <c:v>22.234693877551031</c:v>
                </c:pt>
                <c:pt idx="86">
                  <c:v>22.234693877551031</c:v>
                </c:pt>
                <c:pt idx="87">
                  <c:v>22.234693877551031</c:v>
                </c:pt>
                <c:pt idx="88">
                  <c:v>22.234693877551031</c:v>
                </c:pt>
                <c:pt idx="89">
                  <c:v>22.234693877551031</c:v>
                </c:pt>
                <c:pt idx="90">
                  <c:v>22.234693877551031</c:v>
                </c:pt>
                <c:pt idx="91">
                  <c:v>22.234693877551031</c:v>
                </c:pt>
                <c:pt idx="92">
                  <c:v>22.234693877551031</c:v>
                </c:pt>
                <c:pt idx="93">
                  <c:v>22.234693877551031</c:v>
                </c:pt>
                <c:pt idx="94">
                  <c:v>22.234693877551031</c:v>
                </c:pt>
                <c:pt idx="95">
                  <c:v>22.234693877551031</c:v>
                </c:pt>
                <c:pt idx="96">
                  <c:v>22.234693877551031</c:v>
                </c:pt>
                <c:pt idx="97">
                  <c:v>22.234693877551031</c:v>
                </c:pt>
                <c:pt idx="98">
                  <c:v>22.234693877551031</c:v>
                </c:pt>
                <c:pt idx="99">
                  <c:v>22.234693877551031</c:v>
                </c:pt>
                <c:pt idx="100">
                  <c:v>22.234693877551031</c:v>
                </c:pt>
                <c:pt idx="101">
                  <c:v>22.234693877551031</c:v>
                </c:pt>
                <c:pt idx="102">
                  <c:v>22.234693877551031</c:v>
                </c:pt>
                <c:pt idx="103">
                  <c:v>22.234693877551031</c:v>
                </c:pt>
                <c:pt idx="104">
                  <c:v>22.234693877551031</c:v>
                </c:pt>
                <c:pt idx="105">
                  <c:v>22.234693877551031</c:v>
                </c:pt>
                <c:pt idx="106">
                  <c:v>22.234693877551031</c:v>
                </c:pt>
                <c:pt idx="107">
                  <c:v>22.234693877551031</c:v>
                </c:pt>
                <c:pt idx="108">
                  <c:v>22.234693877551031</c:v>
                </c:pt>
                <c:pt idx="109">
                  <c:v>22.234693877551031</c:v>
                </c:pt>
                <c:pt idx="110">
                  <c:v>22.234693877551031</c:v>
                </c:pt>
                <c:pt idx="111">
                  <c:v>22.234693877551031</c:v>
                </c:pt>
                <c:pt idx="112">
                  <c:v>22.234693877551031</c:v>
                </c:pt>
                <c:pt idx="113">
                  <c:v>22.234693877551031</c:v>
                </c:pt>
                <c:pt idx="114">
                  <c:v>22.234693877551031</c:v>
                </c:pt>
                <c:pt idx="115">
                  <c:v>22.234693877551031</c:v>
                </c:pt>
                <c:pt idx="116">
                  <c:v>22.234693877551031</c:v>
                </c:pt>
                <c:pt idx="117">
                  <c:v>22.234693877551031</c:v>
                </c:pt>
                <c:pt idx="118">
                  <c:v>22.234693877551031</c:v>
                </c:pt>
                <c:pt idx="119">
                  <c:v>22.234693877551031</c:v>
                </c:pt>
                <c:pt idx="120">
                  <c:v>22.234693877551031</c:v>
                </c:pt>
                <c:pt idx="121">
                  <c:v>22.234693877551031</c:v>
                </c:pt>
                <c:pt idx="122">
                  <c:v>22.234693877551031</c:v>
                </c:pt>
                <c:pt idx="123">
                  <c:v>22.234693877551031</c:v>
                </c:pt>
                <c:pt idx="124">
                  <c:v>22.234693877551031</c:v>
                </c:pt>
                <c:pt idx="125">
                  <c:v>22.234693877551031</c:v>
                </c:pt>
                <c:pt idx="126">
                  <c:v>22.234693877551031</c:v>
                </c:pt>
                <c:pt idx="127">
                  <c:v>22.234693877551031</c:v>
                </c:pt>
                <c:pt idx="128">
                  <c:v>22.234693877551031</c:v>
                </c:pt>
                <c:pt idx="129">
                  <c:v>22.234693877551031</c:v>
                </c:pt>
                <c:pt idx="130">
                  <c:v>22.234693877551031</c:v>
                </c:pt>
                <c:pt idx="131">
                  <c:v>22.234693877551031</c:v>
                </c:pt>
                <c:pt idx="132">
                  <c:v>22.234693877551031</c:v>
                </c:pt>
                <c:pt idx="133">
                  <c:v>22.234693877551031</c:v>
                </c:pt>
                <c:pt idx="134">
                  <c:v>22.234693877551031</c:v>
                </c:pt>
                <c:pt idx="135">
                  <c:v>22.234693877551031</c:v>
                </c:pt>
                <c:pt idx="136">
                  <c:v>22.234693877551031</c:v>
                </c:pt>
                <c:pt idx="137">
                  <c:v>22.234693877551031</c:v>
                </c:pt>
                <c:pt idx="138">
                  <c:v>22.234693877551031</c:v>
                </c:pt>
                <c:pt idx="139">
                  <c:v>22.234693877551031</c:v>
                </c:pt>
                <c:pt idx="140">
                  <c:v>22.234693877551031</c:v>
                </c:pt>
                <c:pt idx="141">
                  <c:v>22.234693877551031</c:v>
                </c:pt>
                <c:pt idx="142">
                  <c:v>22.234693877551031</c:v>
                </c:pt>
                <c:pt idx="143">
                  <c:v>22.234693877551031</c:v>
                </c:pt>
                <c:pt idx="144">
                  <c:v>22.234693877551031</c:v>
                </c:pt>
                <c:pt idx="145">
                  <c:v>22.234693877551031</c:v>
                </c:pt>
                <c:pt idx="146">
                  <c:v>22.234693877551031</c:v>
                </c:pt>
                <c:pt idx="147">
                  <c:v>22.234693877551031</c:v>
                </c:pt>
                <c:pt idx="148">
                  <c:v>22.234693877551031</c:v>
                </c:pt>
                <c:pt idx="149">
                  <c:v>22.234693877551031</c:v>
                </c:pt>
                <c:pt idx="150">
                  <c:v>22.234693877551031</c:v>
                </c:pt>
                <c:pt idx="151">
                  <c:v>22.234693877551031</c:v>
                </c:pt>
                <c:pt idx="152">
                  <c:v>22.234693877551031</c:v>
                </c:pt>
                <c:pt idx="153">
                  <c:v>22.234693877551031</c:v>
                </c:pt>
                <c:pt idx="154">
                  <c:v>22.234693877551031</c:v>
                </c:pt>
                <c:pt idx="155">
                  <c:v>22.234693877551031</c:v>
                </c:pt>
                <c:pt idx="156">
                  <c:v>22.234693877551031</c:v>
                </c:pt>
                <c:pt idx="157">
                  <c:v>22.234693877551031</c:v>
                </c:pt>
                <c:pt idx="158">
                  <c:v>22.234693877551031</c:v>
                </c:pt>
                <c:pt idx="159">
                  <c:v>22.234693877551031</c:v>
                </c:pt>
                <c:pt idx="160">
                  <c:v>22.234693877551031</c:v>
                </c:pt>
                <c:pt idx="161">
                  <c:v>22.234693877551031</c:v>
                </c:pt>
                <c:pt idx="162">
                  <c:v>22.234693877551031</c:v>
                </c:pt>
                <c:pt idx="163">
                  <c:v>22.234693877551031</c:v>
                </c:pt>
                <c:pt idx="164">
                  <c:v>22.234693877551031</c:v>
                </c:pt>
                <c:pt idx="165">
                  <c:v>22.234693877551031</c:v>
                </c:pt>
                <c:pt idx="166">
                  <c:v>22.234693877551031</c:v>
                </c:pt>
                <c:pt idx="167">
                  <c:v>22.234693877551031</c:v>
                </c:pt>
                <c:pt idx="168">
                  <c:v>22.234693877551031</c:v>
                </c:pt>
                <c:pt idx="169">
                  <c:v>22.234693877551031</c:v>
                </c:pt>
                <c:pt idx="170">
                  <c:v>22.234693877551031</c:v>
                </c:pt>
                <c:pt idx="171">
                  <c:v>22.234693877551031</c:v>
                </c:pt>
                <c:pt idx="172">
                  <c:v>22.234693877551031</c:v>
                </c:pt>
                <c:pt idx="173">
                  <c:v>22.234693877551031</c:v>
                </c:pt>
                <c:pt idx="174">
                  <c:v>22.234693877551031</c:v>
                </c:pt>
                <c:pt idx="175">
                  <c:v>22.234693877551031</c:v>
                </c:pt>
                <c:pt idx="176">
                  <c:v>22.234693877551031</c:v>
                </c:pt>
                <c:pt idx="177">
                  <c:v>22.234693877551031</c:v>
                </c:pt>
                <c:pt idx="178">
                  <c:v>22.234693877551031</c:v>
                </c:pt>
                <c:pt idx="179">
                  <c:v>22.234693877551031</c:v>
                </c:pt>
                <c:pt idx="180">
                  <c:v>22.234693877551031</c:v>
                </c:pt>
                <c:pt idx="181">
                  <c:v>22.234693877551031</c:v>
                </c:pt>
                <c:pt idx="182">
                  <c:v>22.234693877551031</c:v>
                </c:pt>
                <c:pt idx="183">
                  <c:v>22.234693877551031</c:v>
                </c:pt>
                <c:pt idx="184">
                  <c:v>22.234693877551031</c:v>
                </c:pt>
                <c:pt idx="185">
                  <c:v>22.234693877551031</c:v>
                </c:pt>
                <c:pt idx="186">
                  <c:v>22.234693877551031</c:v>
                </c:pt>
                <c:pt idx="187">
                  <c:v>22.234693877551031</c:v>
                </c:pt>
                <c:pt idx="188">
                  <c:v>22.234693877551031</c:v>
                </c:pt>
                <c:pt idx="189">
                  <c:v>22.234693877551031</c:v>
                </c:pt>
                <c:pt idx="190">
                  <c:v>22.234693877551031</c:v>
                </c:pt>
                <c:pt idx="191">
                  <c:v>22.234693877551031</c:v>
                </c:pt>
                <c:pt idx="192">
                  <c:v>22.234693877551031</c:v>
                </c:pt>
                <c:pt idx="193">
                  <c:v>22.234693877551031</c:v>
                </c:pt>
                <c:pt idx="194">
                  <c:v>22.234693877551031</c:v>
                </c:pt>
                <c:pt idx="195">
                  <c:v>22.234693877551031</c:v>
                </c:pt>
                <c:pt idx="196">
                  <c:v>22.234693877551031</c:v>
                </c:pt>
                <c:pt idx="197">
                  <c:v>22.234693877551031</c:v>
                </c:pt>
                <c:pt idx="198">
                  <c:v>22.234693877551031</c:v>
                </c:pt>
                <c:pt idx="199">
                  <c:v>22.234693877551031</c:v>
                </c:pt>
                <c:pt idx="200">
                  <c:v>22.234693877551031</c:v>
                </c:pt>
                <c:pt idx="201">
                  <c:v>22.234693877551031</c:v>
                </c:pt>
                <c:pt idx="202">
                  <c:v>22.234693877551031</c:v>
                </c:pt>
                <c:pt idx="203">
                  <c:v>22.234693877551031</c:v>
                </c:pt>
                <c:pt idx="204">
                  <c:v>22.234693877551031</c:v>
                </c:pt>
                <c:pt idx="205">
                  <c:v>22.234693877551031</c:v>
                </c:pt>
                <c:pt idx="206">
                  <c:v>22.234693877551031</c:v>
                </c:pt>
                <c:pt idx="207">
                  <c:v>22.234693877551031</c:v>
                </c:pt>
                <c:pt idx="208">
                  <c:v>22.234693877551031</c:v>
                </c:pt>
                <c:pt idx="209">
                  <c:v>22.234693877551031</c:v>
                </c:pt>
                <c:pt idx="210">
                  <c:v>22.234693877551031</c:v>
                </c:pt>
                <c:pt idx="211">
                  <c:v>22.234693877551031</c:v>
                </c:pt>
                <c:pt idx="212">
                  <c:v>22.234693877551031</c:v>
                </c:pt>
                <c:pt idx="213">
                  <c:v>22.234693877551031</c:v>
                </c:pt>
                <c:pt idx="214">
                  <c:v>22.234693877551031</c:v>
                </c:pt>
                <c:pt idx="215">
                  <c:v>22.234693877551031</c:v>
                </c:pt>
                <c:pt idx="216">
                  <c:v>22.234693877551031</c:v>
                </c:pt>
                <c:pt idx="217">
                  <c:v>22.234693877551031</c:v>
                </c:pt>
                <c:pt idx="218">
                  <c:v>22.234693877551031</c:v>
                </c:pt>
                <c:pt idx="219">
                  <c:v>22.234693877551031</c:v>
                </c:pt>
                <c:pt idx="220">
                  <c:v>22.234693877551031</c:v>
                </c:pt>
                <c:pt idx="221">
                  <c:v>22.234693877551031</c:v>
                </c:pt>
                <c:pt idx="222">
                  <c:v>22.234693877551031</c:v>
                </c:pt>
                <c:pt idx="223">
                  <c:v>22.234693877551031</c:v>
                </c:pt>
                <c:pt idx="224">
                  <c:v>22.234693877551031</c:v>
                </c:pt>
                <c:pt idx="225">
                  <c:v>22.234693877551031</c:v>
                </c:pt>
                <c:pt idx="226">
                  <c:v>22.234693877551031</c:v>
                </c:pt>
                <c:pt idx="227">
                  <c:v>22.234693877551031</c:v>
                </c:pt>
                <c:pt idx="228">
                  <c:v>22.234693877551031</c:v>
                </c:pt>
                <c:pt idx="229">
                  <c:v>22.234693877551031</c:v>
                </c:pt>
                <c:pt idx="230">
                  <c:v>22.234693877551031</c:v>
                </c:pt>
                <c:pt idx="231">
                  <c:v>22.234693877551031</c:v>
                </c:pt>
                <c:pt idx="232">
                  <c:v>22.234693877551031</c:v>
                </c:pt>
                <c:pt idx="233">
                  <c:v>22.234693877551031</c:v>
                </c:pt>
                <c:pt idx="234">
                  <c:v>22.234693877551031</c:v>
                </c:pt>
                <c:pt idx="235">
                  <c:v>22.234693877551031</c:v>
                </c:pt>
                <c:pt idx="236">
                  <c:v>22.234693877551031</c:v>
                </c:pt>
                <c:pt idx="237">
                  <c:v>22.234693877551031</c:v>
                </c:pt>
                <c:pt idx="238">
                  <c:v>22.234693877551031</c:v>
                </c:pt>
                <c:pt idx="239">
                  <c:v>22.234693877551031</c:v>
                </c:pt>
                <c:pt idx="240">
                  <c:v>22.234693877551031</c:v>
                </c:pt>
                <c:pt idx="241">
                  <c:v>22.234693877551031</c:v>
                </c:pt>
                <c:pt idx="242">
                  <c:v>22.234693877551031</c:v>
                </c:pt>
                <c:pt idx="243">
                  <c:v>22.234693877551031</c:v>
                </c:pt>
                <c:pt idx="244">
                  <c:v>22.234693877551031</c:v>
                </c:pt>
                <c:pt idx="245">
                  <c:v>22.234693877551031</c:v>
                </c:pt>
                <c:pt idx="246">
                  <c:v>22.234693877551031</c:v>
                </c:pt>
                <c:pt idx="247">
                  <c:v>22.234693877551031</c:v>
                </c:pt>
                <c:pt idx="248">
                  <c:v>22.234693877551031</c:v>
                </c:pt>
                <c:pt idx="249">
                  <c:v>22.234693877551031</c:v>
                </c:pt>
                <c:pt idx="250">
                  <c:v>22.234693877551031</c:v>
                </c:pt>
                <c:pt idx="251">
                  <c:v>22.234693877551031</c:v>
                </c:pt>
                <c:pt idx="252">
                  <c:v>22.234693877551031</c:v>
                </c:pt>
                <c:pt idx="253">
                  <c:v>22.234693877551031</c:v>
                </c:pt>
                <c:pt idx="254">
                  <c:v>22.234693877551031</c:v>
                </c:pt>
                <c:pt idx="255">
                  <c:v>22.234693877551031</c:v>
                </c:pt>
                <c:pt idx="256">
                  <c:v>22.234693877551031</c:v>
                </c:pt>
                <c:pt idx="257">
                  <c:v>22.234693877551031</c:v>
                </c:pt>
                <c:pt idx="258">
                  <c:v>22.234693877551031</c:v>
                </c:pt>
                <c:pt idx="259">
                  <c:v>22.234693877551031</c:v>
                </c:pt>
                <c:pt idx="260">
                  <c:v>22.234693877551031</c:v>
                </c:pt>
                <c:pt idx="261">
                  <c:v>22.234693877551031</c:v>
                </c:pt>
                <c:pt idx="262">
                  <c:v>22.234693877551031</c:v>
                </c:pt>
                <c:pt idx="263">
                  <c:v>22.234693877551031</c:v>
                </c:pt>
                <c:pt idx="264">
                  <c:v>22.234693877551031</c:v>
                </c:pt>
                <c:pt idx="265">
                  <c:v>22.234693877551031</c:v>
                </c:pt>
                <c:pt idx="266">
                  <c:v>22.234693877551031</c:v>
                </c:pt>
                <c:pt idx="267">
                  <c:v>22.234693877551031</c:v>
                </c:pt>
                <c:pt idx="268">
                  <c:v>22.234693877551031</c:v>
                </c:pt>
                <c:pt idx="269">
                  <c:v>22.234693877551031</c:v>
                </c:pt>
                <c:pt idx="270">
                  <c:v>22.234693877551031</c:v>
                </c:pt>
                <c:pt idx="271">
                  <c:v>22.234693877551031</c:v>
                </c:pt>
                <c:pt idx="272">
                  <c:v>22.234693877551031</c:v>
                </c:pt>
                <c:pt idx="273">
                  <c:v>22.234693877551031</c:v>
                </c:pt>
                <c:pt idx="274">
                  <c:v>22.234693877551031</c:v>
                </c:pt>
                <c:pt idx="275">
                  <c:v>22.234693877551031</c:v>
                </c:pt>
                <c:pt idx="276">
                  <c:v>22.234693877551031</c:v>
                </c:pt>
                <c:pt idx="277">
                  <c:v>22.234693877551031</c:v>
                </c:pt>
                <c:pt idx="278">
                  <c:v>22.234693877551031</c:v>
                </c:pt>
                <c:pt idx="279">
                  <c:v>22.234693877551031</c:v>
                </c:pt>
                <c:pt idx="280">
                  <c:v>22.234693877551031</c:v>
                </c:pt>
                <c:pt idx="281">
                  <c:v>22.234693877551031</c:v>
                </c:pt>
                <c:pt idx="282">
                  <c:v>22.234693877551031</c:v>
                </c:pt>
                <c:pt idx="283">
                  <c:v>22.234693877551031</c:v>
                </c:pt>
                <c:pt idx="284">
                  <c:v>22.234693877551031</c:v>
                </c:pt>
                <c:pt idx="285">
                  <c:v>22.234693877551031</c:v>
                </c:pt>
                <c:pt idx="286">
                  <c:v>22.234693877551031</c:v>
                </c:pt>
                <c:pt idx="287">
                  <c:v>22.234693877551031</c:v>
                </c:pt>
                <c:pt idx="288">
                  <c:v>22.234693877551031</c:v>
                </c:pt>
                <c:pt idx="289">
                  <c:v>22.234693877551031</c:v>
                </c:pt>
                <c:pt idx="290">
                  <c:v>22.234693877551031</c:v>
                </c:pt>
                <c:pt idx="291">
                  <c:v>22.234693877551031</c:v>
                </c:pt>
                <c:pt idx="292">
                  <c:v>22.234693877551031</c:v>
                </c:pt>
                <c:pt idx="293">
                  <c:v>22.234693877551031</c:v>
                </c:pt>
                <c:pt idx="294">
                  <c:v>22.234693877551031</c:v>
                </c:pt>
                <c:pt idx="295">
                  <c:v>22.234693877551031</c:v>
                </c:pt>
                <c:pt idx="296">
                  <c:v>22.234693877551031</c:v>
                </c:pt>
                <c:pt idx="297">
                  <c:v>22.234693877551031</c:v>
                </c:pt>
                <c:pt idx="298">
                  <c:v>22.234693877551031</c:v>
                </c:pt>
                <c:pt idx="299">
                  <c:v>22.234693877551031</c:v>
                </c:pt>
                <c:pt idx="300">
                  <c:v>22.234693877551031</c:v>
                </c:pt>
                <c:pt idx="301">
                  <c:v>22.234693877551031</c:v>
                </c:pt>
                <c:pt idx="302">
                  <c:v>22.234693877551031</c:v>
                </c:pt>
                <c:pt idx="303">
                  <c:v>22.234693877551031</c:v>
                </c:pt>
                <c:pt idx="304">
                  <c:v>22.234693877551031</c:v>
                </c:pt>
                <c:pt idx="305">
                  <c:v>22.234693877551031</c:v>
                </c:pt>
                <c:pt idx="306">
                  <c:v>22.234693877551031</c:v>
                </c:pt>
                <c:pt idx="307">
                  <c:v>22.234693877551031</c:v>
                </c:pt>
                <c:pt idx="308">
                  <c:v>22.234693877551031</c:v>
                </c:pt>
                <c:pt idx="309">
                  <c:v>22.234693877551031</c:v>
                </c:pt>
                <c:pt idx="310">
                  <c:v>22.234693877551031</c:v>
                </c:pt>
                <c:pt idx="311">
                  <c:v>22.234693877551031</c:v>
                </c:pt>
                <c:pt idx="312">
                  <c:v>22.234693877551031</c:v>
                </c:pt>
                <c:pt idx="313">
                  <c:v>22.234693877551031</c:v>
                </c:pt>
                <c:pt idx="314">
                  <c:v>22.234693877551031</c:v>
                </c:pt>
                <c:pt idx="315">
                  <c:v>22.234693877551031</c:v>
                </c:pt>
                <c:pt idx="316">
                  <c:v>22.234693877551031</c:v>
                </c:pt>
                <c:pt idx="317">
                  <c:v>22.234693877551031</c:v>
                </c:pt>
                <c:pt idx="318">
                  <c:v>22.234693877551031</c:v>
                </c:pt>
                <c:pt idx="319">
                  <c:v>22.234693877551031</c:v>
                </c:pt>
                <c:pt idx="320">
                  <c:v>22.234693877551031</c:v>
                </c:pt>
                <c:pt idx="321">
                  <c:v>22.234693877551031</c:v>
                </c:pt>
                <c:pt idx="322">
                  <c:v>22.234693877551031</c:v>
                </c:pt>
                <c:pt idx="323">
                  <c:v>22.234693877551031</c:v>
                </c:pt>
                <c:pt idx="324">
                  <c:v>22.234693877551031</c:v>
                </c:pt>
                <c:pt idx="325">
                  <c:v>22.234693877551031</c:v>
                </c:pt>
                <c:pt idx="326">
                  <c:v>22.234693877551031</c:v>
                </c:pt>
                <c:pt idx="327">
                  <c:v>22.234693877551031</c:v>
                </c:pt>
                <c:pt idx="328">
                  <c:v>22.234693877551031</c:v>
                </c:pt>
                <c:pt idx="329">
                  <c:v>22.234693877551031</c:v>
                </c:pt>
                <c:pt idx="330">
                  <c:v>22.234693877551031</c:v>
                </c:pt>
                <c:pt idx="331">
                  <c:v>22.234693877551031</c:v>
                </c:pt>
                <c:pt idx="332">
                  <c:v>22.234693877551031</c:v>
                </c:pt>
                <c:pt idx="333">
                  <c:v>22.234693877551031</c:v>
                </c:pt>
                <c:pt idx="334">
                  <c:v>22.234693877551031</c:v>
                </c:pt>
                <c:pt idx="335">
                  <c:v>22.234693877551031</c:v>
                </c:pt>
                <c:pt idx="336">
                  <c:v>22.234693877551031</c:v>
                </c:pt>
                <c:pt idx="337">
                  <c:v>22.234693877551031</c:v>
                </c:pt>
                <c:pt idx="338">
                  <c:v>22.234693877551031</c:v>
                </c:pt>
                <c:pt idx="339">
                  <c:v>22.234693877551031</c:v>
                </c:pt>
                <c:pt idx="340">
                  <c:v>22.234693877551031</c:v>
                </c:pt>
                <c:pt idx="341">
                  <c:v>22.234693877551031</c:v>
                </c:pt>
                <c:pt idx="342">
                  <c:v>22.234693877551031</c:v>
                </c:pt>
                <c:pt idx="343">
                  <c:v>22.234693877551031</c:v>
                </c:pt>
                <c:pt idx="344">
                  <c:v>22.234693877551031</c:v>
                </c:pt>
                <c:pt idx="345">
                  <c:v>22.234693877551031</c:v>
                </c:pt>
                <c:pt idx="346">
                  <c:v>22.234693877551031</c:v>
                </c:pt>
                <c:pt idx="347">
                  <c:v>22.234693877551031</c:v>
                </c:pt>
                <c:pt idx="348">
                  <c:v>22.234693877551031</c:v>
                </c:pt>
                <c:pt idx="349">
                  <c:v>22.234693877551031</c:v>
                </c:pt>
                <c:pt idx="350">
                  <c:v>22.234693877551031</c:v>
                </c:pt>
                <c:pt idx="351">
                  <c:v>22.234693877551031</c:v>
                </c:pt>
                <c:pt idx="352">
                  <c:v>22.234693877551031</c:v>
                </c:pt>
                <c:pt idx="353">
                  <c:v>22.234693877551031</c:v>
                </c:pt>
                <c:pt idx="354">
                  <c:v>22.234693877551031</c:v>
                </c:pt>
                <c:pt idx="355">
                  <c:v>22.234693877551031</c:v>
                </c:pt>
                <c:pt idx="356">
                  <c:v>22.234693877551031</c:v>
                </c:pt>
                <c:pt idx="357">
                  <c:v>22.234693877551031</c:v>
                </c:pt>
                <c:pt idx="358">
                  <c:v>22.234693877551031</c:v>
                </c:pt>
                <c:pt idx="359">
                  <c:v>22.234693877551031</c:v>
                </c:pt>
                <c:pt idx="360">
                  <c:v>22.234693877551031</c:v>
                </c:pt>
                <c:pt idx="361">
                  <c:v>22.234693877551031</c:v>
                </c:pt>
                <c:pt idx="362">
                  <c:v>22.234693877551031</c:v>
                </c:pt>
                <c:pt idx="363">
                  <c:v>22.234693877551031</c:v>
                </c:pt>
                <c:pt idx="364">
                  <c:v>22.234693877551031</c:v>
                </c:pt>
                <c:pt idx="365">
                  <c:v>22.234693877551031</c:v>
                </c:pt>
              </c:numCache>
            </c:numRef>
          </c:val>
        </c:ser>
        <c:ser>
          <c:idx val="2"/>
          <c:order val="2"/>
          <c:tx>
            <c:strRef>
              <c:f>'Year overview'!$Q$3</c:f>
              <c:strCache>
                <c:ptCount val="1"/>
                <c:pt idx="0">
                  <c:v>annual mean aqs</c:v>
                </c:pt>
              </c:strCache>
            </c:strRef>
          </c:tx>
          <c:marker>
            <c:symbol val="none"/>
          </c:marke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overview'!$Q$4:$Q$369</c:f>
              <c:numCache>
                <c:formatCode>General</c:formatCode>
                <c:ptCount val="36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40</c:v>
                </c:pt>
              </c:numCache>
            </c:numRef>
          </c:val>
        </c:ser>
        <c:ser>
          <c:idx val="3"/>
          <c:order val="3"/>
          <c:tx>
            <c:strRef>
              <c:f>'Year overview'!$R$3</c:f>
              <c:strCache>
                <c:ptCount val="1"/>
                <c:pt idx="0">
                  <c:v>daily mean aqs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overview'!$R$4:$R$369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</c:numCache>
            </c:numRef>
          </c:val>
        </c:ser>
        <c:ser>
          <c:idx val="4"/>
          <c:order val="4"/>
          <c:tx>
            <c:strRef>
              <c:f>'Year overview'!$H$1</c:f>
              <c:strCache>
                <c:ptCount val="1"/>
                <c:pt idx="0">
                  <c:v>Nottingham Centre (AURN) - provisional data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overview'!$H$4:$H$369</c:f>
              <c:numCache>
                <c:formatCode>General</c:formatCode>
                <c:ptCount val="366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11</c:v>
                </c:pt>
                <c:pt idx="7">
                  <c:v>17</c:v>
                </c:pt>
                <c:pt idx="8">
                  <c:v>9</c:v>
                </c:pt>
                <c:pt idx="9">
                  <c:v>13</c:v>
                </c:pt>
                <c:pt idx="10">
                  <c:v>14</c:v>
                </c:pt>
                <c:pt idx="11">
                  <c:v>20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18</c:v>
                </c:pt>
                <c:pt idx="18">
                  <c:v>17</c:v>
                </c:pt>
                <c:pt idx="19">
                  <c:v>39</c:v>
                </c:pt>
                <c:pt idx="20">
                  <c:v>32</c:v>
                </c:pt>
                <c:pt idx="21">
                  <c:v>17</c:v>
                </c:pt>
                <c:pt idx="22">
                  <c:v>13</c:v>
                </c:pt>
                <c:pt idx="23">
                  <c:v>20</c:v>
                </c:pt>
                <c:pt idx="24">
                  <c:v>15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21</c:v>
                </c:pt>
                <c:pt idx="29">
                  <c:v>35</c:v>
                </c:pt>
                <c:pt idx="30">
                  <c:v>19</c:v>
                </c:pt>
                <c:pt idx="31">
                  <c:v>15</c:v>
                </c:pt>
                <c:pt idx="32">
                  <c:v>17</c:v>
                </c:pt>
                <c:pt idx="33">
                  <c:v>15</c:v>
                </c:pt>
                <c:pt idx="34">
                  <c:v>11</c:v>
                </c:pt>
                <c:pt idx="35">
                  <c:v>14</c:v>
                </c:pt>
                <c:pt idx="36">
                  <c:v>12</c:v>
                </c:pt>
                <c:pt idx="37">
                  <c:v>10</c:v>
                </c:pt>
                <c:pt idx="38">
                  <c:v>7</c:v>
                </c:pt>
                <c:pt idx="39">
                  <c:v>19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12</c:v>
                </c:pt>
                <c:pt idx="44">
                  <c:v>9</c:v>
                </c:pt>
                <c:pt idx="45">
                  <c:v>18</c:v>
                </c:pt>
                <c:pt idx="46">
                  <c:v>19</c:v>
                </c:pt>
                <c:pt idx="47">
                  <c:v>16</c:v>
                </c:pt>
                <c:pt idx="48">
                  <c:v>13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16</c:v>
                </c:pt>
                <c:pt idx="54">
                  <c:v>14</c:v>
                </c:pt>
                <c:pt idx="55">
                  <c:v>21</c:v>
                </c:pt>
                <c:pt idx="56">
                  <c:v>18</c:v>
                </c:pt>
                <c:pt idx="57">
                  <c:v>36</c:v>
                </c:pt>
                <c:pt idx="58">
                  <c:v>0</c:v>
                </c:pt>
                <c:pt idx="59">
                  <c:v>30</c:v>
                </c:pt>
                <c:pt idx="60">
                  <c:v>10</c:v>
                </c:pt>
                <c:pt idx="61">
                  <c:v>20</c:v>
                </c:pt>
                <c:pt idx="62">
                  <c:v>28</c:v>
                </c:pt>
                <c:pt idx="63">
                  <c:v>19</c:v>
                </c:pt>
                <c:pt idx="64">
                  <c:v>18</c:v>
                </c:pt>
                <c:pt idx="65">
                  <c:v>17</c:v>
                </c:pt>
                <c:pt idx="66">
                  <c:v>31</c:v>
                </c:pt>
                <c:pt idx="67">
                  <c:v>44</c:v>
                </c:pt>
                <c:pt idx="68">
                  <c:v>22</c:v>
                </c:pt>
                <c:pt idx="69">
                  <c:v>18</c:v>
                </c:pt>
                <c:pt idx="70">
                  <c:v>40</c:v>
                </c:pt>
                <c:pt idx="71">
                  <c:v>69</c:v>
                </c:pt>
                <c:pt idx="72">
                  <c:v>62</c:v>
                </c:pt>
                <c:pt idx="73">
                  <c:v>23</c:v>
                </c:pt>
                <c:pt idx="74">
                  <c:v>16</c:v>
                </c:pt>
                <c:pt idx="75">
                  <c:v>15</c:v>
                </c:pt>
                <c:pt idx="76">
                  <c:v>13</c:v>
                </c:pt>
                <c:pt idx="77">
                  <c:v>19</c:v>
                </c:pt>
                <c:pt idx="78">
                  <c:v>21</c:v>
                </c:pt>
                <c:pt idx="79">
                  <c:v>12</c:v>
                </c:pt>
                <c:pt idx="80">
                  <c:v>9</c:v>
                </c:pt>
                <c:pt idx="81">
                  <c:v>10</c:v>
                </c:pt>
                <c:pt idx="82">
                  <c:v>21</c:v>
                </c:pt>
                <c:pt idx="83">
                  <c:v>27</c:v>
                </c:pt>
                <c:pt idx="84">
                  <c:v>24</c:v>
                </c:pt>
                <c:pt idx="85">
                  <c:v>28</c:v>
                </c:pt>
                <c:pt idx="86">
                  <c:v>37</c:v>
                </c:pt>
                <c:pt idx="87">
                  <c:v>63</c:v>
                </c:pt>
                <c:pt idx="88">
                  <c:v>70</c:v>
                </c:pt>
                <c:pt idx="89">
                  <c:v>78</c:v>
                </c:pt>
                <c:pt idx="90">
                  <c:v>30</c:v>
                </c:pt>
                <c:pt idx="91">
                  <c:v>42</c:v>
                </c:pt>
                <c:pt idx="92">
                  <c:v>71</c:v>
                </c:pt>
                <c:pt idx="93">
                  <c:v>41</c:v>
                </c:pt>
                <c:pt idx="94">
                  <c:v>18</c:v>
                </c:pt>
                <c:pt idx="95">
                  <c:v>11</c:v>
                </c:pt>
                <c:pt idx="96">
                  <c:v>9</c:v>
                </c:pt>
                <c:pt idx="97">
                  <c:v>13</c:v>
                </c:pt>
                <c:pt idx="98">
                  <c:v>18</c:v>
                </c:pt>
                <c:pt idx="99">
                  <c:v>18</c:v>
                </c:pt>
                <c:pt idx="100">
                  <c:v>20</c:v>
                </c:pt>
                <c:pt idx="101">
                  <c:v>18</c:v>
                </c:pt>
                <c:pt idx="102">
                  <c:v>16</c:v>
                </c:pt>
                <c:pt idx="103">
                  <c:v>17</c:v>
                </c:pt>
                <c:pt idx="104">
                  <c:v>19</c:v>
                </c:pt>
                <c:pt idx="105">
                  <c:v>26</c:v>
                </c:pt>
                <c:pt idx="106">
                  <c:v>26</c:v>
                </c:pt>
                <c:pt idx="107">
                  <c:v>20</c:v>
                </c:pt>
                <c:pt idx="108">
                  <c:v>19</c:v>
                </c:pt>
                <c:pt idx="109">
                  <c:v>39</c:v>
                </c:pt>
                <c:pt idx="110">
                  <c:v>47</c:v>
                </c:pt>
                <c:pt idx="111">
                  <c:v>25</c:v>
                </c:pt>
                <c:pt idx="112">
                  <c:v>21</c:v>
                </c:pt>
                <c:pt idx="113">
                  <c:v>22</c:v>
                </c:pt>
                <c:pt idx="114">
                  <c:v>25</c:v>
                </c:pt>
                <c:pt idx="115">
                  <c:v>18</c:v>
                </c:pt>
                <c:pt idx="116">
                  <c:v>22</c:v>
                </c:pt>
                <c:pt idx="117">
                  <c:v>26</c:v>
                </c:pt>
                <c:pt idx="118">
                  <c:v>36</c:v>
                </c:pt>
                <c:pt idx="119">
                  <c:v>32</c:v>
                </c:pt>
                <c:pt idx="120">
                  <c:v>29</c:v>
                </c:pt>
                <c:pt idx="121">
                  <c:v>17</c:v>
                </c:pt>
                <c:pt idx="122">
                  <c:v>19</c:v>
                </c:pt>
                <c:pt idx="123">
                  <c:v>22</c:v>
                </c:pt>
                <c:pt idx="124">
                  <c:v>26</c:v>
                </c:pt>
                <c:pt idx="125">
                  <c:v>13</c:v>
                </c:pt>
                <c:pt idx="126">
                  <c:v>12</c:v>
                </c:pt>
                <c:pt idx="127">
                  <c:v>12</c:v>
                </c:pt>
                <c:pt idx="128">
                  <c:v>14</c:v>
                </c:pt>
                <c:pt idx="129">
                  <c:v>12</c:v>
                </c:pt>
                <c:pt idx="130">
                  <c:v>6</c:v>
                </c:pt>
                <c:pt idx="131">
                  <c:v>9</c:v>
                </c:pt>
                <c:pt idx="132">
                  <c:v>15</c:v>
                </c:pt>
                <c:pt idx="133">
                  <c:v>16</c:v>
                </c:pt>
                <c:pt idx="134">
                  <c:v>19</c:v>
                </c:pt>
                <c:pt idx="135">
                  <c:v>26</c:v>
                </c:pt>
                <c:pt idx="136">
                  <c:v>21</c:v>
                </c:pt>
                <c:pt idx="137">
                  <c:v>25</c:v>
                </c:pt>
                <c:pt idx="138">
                  <c:v>33</c:v>
                </c:pt>
                <c:pt idx="139">
                  <c:v>28</c:v>
                </c:pt>
                <c:pt idx="140">
                  <c:v>17</c:v>
                </c:pt>
                <c:pt idx="141">
                  <c:v>14</c:v>
                </c:pt>
                <c:pt idx="142">
                  <c:v>18</c:v>
                </c:pt>
                <c:pt idx="143">
                  <c:v>0</c:v>
                </c:pt>
                <c:pt idx="144">
                  <c:v>0</c:v>
                </c:pt>
                <c:pt idx="145">
                  <c:v>14</c:v>
                </c:pt>
                <c:pt idx="146">
                  <c:v>15</c:v>
                </c:pt>
                <c:pt idx="147">
                  <c:v>10</c:v>
                </c:pt>
                <c:pt idx="148">
                  <c:v>12</c:v>
                </c:pt>
                <c:pt idx="149">
                  <c:v>22</c:v>
                </c:pt>
                <c:pt idx="150">
                  <c:v>28</c:v>
                </c:pt>
                <c:pt idx="151">
                  <c:v>23</c:v>
                </c:pt>
                <c:pt idx="152">
                  <c:v>15</c:v>
                </c:pt>
                <c:pt idx="153">
                  <c:v>14</c:v>
                </c:pt>
                <c:pt idx="154">
                  <c:v>15</c:v>
                </c:pt>
                <c:pt idx="155">
                  <c:v>12</c:v>
                </c:pt>
                <c:pt idx="156">
                  <c:v>20</c:v>
                </c:pt>
                <c:pt idx="157">
                  <c:v>20</c:v>
                </c:pt>
                <c:pt idx="158">
                  <c:v>13</c:v>
                </c:pt>
                <c:pt idx="159">
                  <c:v>18</c:v>
                </c:pt>
                <c:pt idx="160">
                  <c:v>13</c:v>
                </c:pt>
                <c:pt idx="161">
                  <c:v>15</c:v>
                </c:pt>
                <c:pt idx="162">
                  <c:v>19</c:v>
                </c:pt>
                <c:pt idx="163">
                  <c:v>21</c:v>
                </c:pt>
                <c:pt idx="164">
                  <c:v>20</c:v>
                </c:pt>
                <c:pt idx="165">
                  <c:v>12</c:v>
                </c:pt>
                <c:pt idx="166">
                  <c:v>12</c:v>
                </c:pt>
                <c:pt idx="167">
                  <c:v>13</c:v>
                </c:pt>
                <c:pt idx="168">
                  <c:v>15</c:v>
                </c:pt>
                <c:pt idx="169">
                  <c:v>16</c:v>
                </c:pt>
                <c:pt idx="170">
                  <c:v>17</c:v>
                </c:pt>
                <c:pt idx="171">
                  <c:v>17</c:v>
                </c:pt>
                <c:pt idx="172">
                  <c:v>20</c:v>
                </c:pt>
                <c:pt idx="173">
                  <c:v>21</c:v>
                </c:pt>
                <c:pt idx="184">
                  <c:v>12</c:v>
                </c:pt>
                <c:pt idx="185">
                  <c:v>14</c:v>
                </c:pt>
                <c:pt idx="186">
                  <c:v>16</c:v>
                </c:pt>
                <c:pt idx="187">
                  <c:v>16</c:v>
                </c:pt>
                <c:pt idx="188">
                  <c:v>18</c:v>
                </c:pt>
                <c:pt idx="197">
                  <c:v>17</c:v>
                </c:pt>
                <c:pt idx="198">
                  <c:v>33</c:v>
                </c:pt>
                <c:pt idx="200">
                  <c:v>20</c:v>
                </c:pt>
                <c:pt idx="201">
                  <c:v>17</c:v>
                </c:pt>
                <c:pt idx="202">
                  <c:v>22</c:v>
                </c:pt>
                <c:pt idx="203">
                  <c:v>24</c:v>
                </c:pt>
                <c:pt idx="204">
                  <c:v>27</c:v>
                </c:pt>
                <c:pt idx="205">
                  <c:v>27</c:v>
                </c:pt>
                <c:pt idx="206">
                  <c:v>27</c:v>
                </c:pt>
                <c:pt idx="207">
                  <c:v>12</c:v>
                </c:pt>
                <c:pt idx="208">
                  <c:v>13</c:v>
                </c:pt>
                <c:pt idx="209">
                  <c:v>15</c:v>
                </c:pt>
                <c:pt idx="210">
                  <c:v>22</c:v>
                </c:pt>
                <c:pt idx="211">
                  <c:v>18</c:v>
                </c:pt>
                <c:pt idx="212">
                  <c:v>27</c:v>
                </c:pt>
                <c:pt idx="213">
                  <c:v>20</c:v>
                </c:pt>
                <c:pt idx="214">
                  <c:v>12</c:v>
                </c:pt>
                <c:pt idx="215">
                  <c:v>16</c:v>
                </c:pt>
                <c:pt idx="216">
                  <c:v>17</c:v>
                </c:pt>
                <c:pt idx="217">
                  <c:v>15</c:v>
                </c:pt>
                <c:pt idx="218">
                  <c:v>16</c:v>
                </c:pt>
                <c:pt idx="219">
                  <c:v>20</c:v>
                </c:pt>
                <c:pt idx="220">
                  <c:v>14</c:v>
                </c:pt>
                <c:pt idx="221">
                  <c:v>10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14</c:v>
                </c:pt>
                <c:pt idx="226">
                  <c:v>16</c:v>
                </c:pt>
                <c:pt idx="227">
                  <c:v>13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15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15</c:v>
                </c:pt>
                <c:pt idx="236">
                  <c:v>14</c:v>
                </c:pt>
                <c:pt idx="237">
                  <c:v>16</c:v>
                </c:pt>
                <c:pt idx="238">
                  <c:v>17</c:v>
                </c:pt>
                <c:pt idx="239">
                  <c:v>17</c:v>
                </c:pt>
                <c:pt idx="240">
                  <c:v>14</c:v>
                </c:pt>
                <c:pt idx="241">
                  <c:v>14</c:v>
                </c:pt>
                <c:pt idx="242">
                  <c:v>15</c:v>
                </c:pt>
                <c:pt idx="243">
                  <c:v>16</c:v>
                </c:pt>
                <c:pt idx="244">
                  <c:v>19</c:v>
                </c:pt>
                <c:pt idx="245">
                  <c:v>24</c:v>
                </c:pt>
                <c:pt idx="246">
                  <c:v>33</c:v>
                </c:pt>
                <c:pt idx="247">
                  <c:v>48</c:v>
                </c:pt>
                <c:pt idx="248">
                  <c:v>44</c:v>
                </c:pt>
                <c:pt idx="249">
                  <c:v>23</c:v>
                </c:pt>
                <c:pt idx="250">
                  <c:v>20</c:v>
                </c:pt>
                <c:pt idx="251">
                  <c:v>31</c:v>
                </c:pt>
                <c:pt idx="252">
                  <c:v>33</c:v>
                </c:pt>
                <c:pt idx="253">
                  <c:v>35</c:v>
                </c:pt>
                <c:pt idx="254">
                  <c:v>32</c:v>
                </c:pt>
                <c:pt idx="255">
                  <c:v>18</c:v>
                </c:pt>
                <c:pt idx="256">
                  <c:v>20</c:v>
                </c:pt>
                <c:pt idx="257">
                  <c:v>26</c:v>
                </c:pt>
                <c:pt idx="258">
                  <c:v>31</c:v>
                </c:pt>
                <c:pt idx="259">
                  <c:v>42</c:v>
                </c:pt>
                <c:pt idx="260">
                  <c:v>48</c:v>
                </c:pt>
                <c:pt idx="261">
                  <c:v>48</c:v>
                </c:pt>
                <c:pt idx="262">
                  <c:v>32</c:v>
                </c:pt>
                <c:pt idx="263">
                  <c:v>23</c:v>
                </c:pt>
                <c:pt idx="264">
                  <c:v>41</c:v>
                </c:pt>
                <c:pt idx="265">
                  <c:v>38</c:v>
                </c:pt>
                <c:pt idx="266">
                  <c:v>20</c:v>
                </c:pt>
                <c:pt idx="267">
                  <c:v>15</c:v>
                </c:pt>
                <c:pt idx="268">
                  <c:v>17</c:v>
                </c:pt>
                <c:pt idx="269">
                  <c:v>28</c:v>
                </c:pt>
                <c:pt idx="270">
                  <c:v>22</c:v>
                </c:pt>
                <c:pt idx="271">
                  <c:v>35</c:v>
                </c:pt>
                <c:pt idx="272">
                  <c:v>26</c:v>
                </c:pt>
                <c:pt idx="273">
                  <c:v>18</c:v>
                </c:pt>
                <c:pt idx="274">
                  <c:v>27</c:v>
                </c:pt>
                <c:pt idx="275">
                  <c:v>21</c:v>
                </c:pt>
                <c:pt idx="276">
                  <c:v>19</c:v>
                </c:pt>
                <c:pt idx="277">
                  <c:v>17</c:v>
                </c:pt>
                <c:pt idx="278">
                  <c:v>15</c:v>
                </c:pt>
                <c:pt idx="279">
                  <c:v>15</c:v>
                </c:pt>
                <c:pt idx="280">
                  <c:v>17</c:v>
                </c:pt>
                <c:pt idx="281">
                  <c:v>16</c:v>
                </c:pt>
                <c:pt idx="282">
                  <c:v>14</c:v>
                </c:pt>
                <c:pt idx="283">
                  <c:v>23</c:v>
                </c:pt>
                <c:pt idx="284">
                  <c:v>21</c:v>
                </c:pt>
                <c:pt idx="285">
                  <c:v>9</c:v>
                </c:pt>
                <c:pt idx="286">
                  <c:v>11</c:v>
                </c:pt>
                <c:pt idx="287">
                  <c:v>18</c:v>
                </c:pt>
                <c:pt idx="288">
                  <c:v>22</c:v>
                </c:pt>
                <c:pt idx="289">
                  <c:v>20</c:v>
                </c:pt>
                <c:pt idx="290">
                  <c:v>15</c:v>
                </c:pt>
                <c:pt idx="291">
                  <c:v>10</c:v>
                </c:pt>
                <c:pt idx="292">
                  <c:v>10</c:v>
                </c:pt>
                <c:pt idx="293">
                  <c:v>13</c:v>
                </c:pt>
                <c:pt idx="294">
                  <c:v>22</c:v>
                </c:pt>
                <c:pt idx="295">
                  <c:v>12</c:v>
                </c:pt>
                <c:pt idx="296">
                  <c:v>11</c:v>
                </c:pt>
                <c:pt idx="297">
                  <c:v>10</c:v>
                </c:pt>
                <c:pt idx="298">
                  <c:v>8</c:v>
                </c:pt>
                <c:pt idx="299">
                  <c:v>13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38</c:v>
                </c:pt>
                <c:pt idx="304">
                  <c:v>15</c:v>
                </c:pt>
                <c:pt idx="305">
                  <c:v>10</c:v>
                </c:pt>
                <c:pt idx="306">
                  <c:v>10</c:v>
                </c:pt>
                <c:pt idx="307">
                  <c:v>26</c:v>
                </c:pt>
                <c:pt idx="308">
                  <c:v>70</c:v>
                </c:pt>
                <c:pt idx="309">
                  <c:v>67</c:v>
                </c:pt>
                <c:pt idx="310">
                  <c:v>9</c:v>
                </c:pt>
                <c:pt idx="311">
                  <c:v>20</c:v>
                </c:pt>
                <c:pt idx="312">
                  <c:v>65</c:v>
                </c:pt>
                <c:pt idx="313">
                  <c:v>39</c:v>
                </c:pt>
                <c:pt idx="314">
                  <c:v>24</c:v>
                </c:pt>
                <c:pt idx="315">
                  <c:v>13</c:v>
                </c:pt>
                <c:pt idx="316">
                  <c:v>17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35</c:v>
                </c:pt>
                <c:pt idx="325">
                  <c:v>34</c:v>
                </c:pt>
                <c:pt idx="326">
                  <c:v>20</c:v>
                </c:pt>
                <c:pt idx="327">
                  <c:v>27</c:v>
                </c:pt>
                <c:pt idx="328">
                  <c:v>46</c:v>
                </c:pt>
                <c:pt idx="329">
                  <c:v>27</c:v>
                </c:pt>
                <c:pt idx="330">
                  <c:v>20</c:v>
                </c:pt>
                <c:pt idx="331">
                  <c:v>36</c:v>
                </c:pt>
                <c:pt idx="332">
                  <c:v>43</c:v>
                </c:pt>
                <c:pt idx="333">
                  <c:v>25</c:v>
                </c:pt>
                <c:pt idx="334">
                  <c:v>33</c:v>
                </c:pt>
                <c:pt idx="335">
                  <c:v>22</c:v>
                </c:pt>
                <c:pt idx="336">
                  <c:v>21</c:v>
                </c:pt>
                <c:pt idx="337">
                  <c:v>31</c:v>
                </c:pt>
                <c:pt idx="338">
                  <c:v>30</c:v>
                </c:pt>
                <c:pt idx="339">
                  <c:v>28</c:v>
                </c:pt>
                <c:pt idx="340">
                  <c:v>13</c:v>
                </c:pt>
                <c:pt idx="341">
                  <c:v>14</c:v>
                </c:pt>
                <c:pt idx="342">
                  <c:v>17</c:v>
                </c:pt>
                <c:pt idx="343">
                  <c:v>17</c:v>
                </c:pt>
                <c:pt idx="344">
                  <c:v>14</c:v>
                </c:pt>
                <c:pt idx="345">
                  <c:v>16</c:v>
                </c:pt>
                <c:pt idx="346">
                  <c:v>22</c:v>
                </c:pt>
                <c:pt idx="347">
                  <c:v>11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8</c:v>
                </c:pt>
                <c:pt idx="352">
                  <c:v>14</c:v>
                </c:pt>
                <c:pt idx="353">
                  <c:v>16</c:v>
                </c:pt>
                <c:pt idx="354">
                  <c:v>6</c:v>
                </c:pt>
                <c:pt idx="355">
                  <c:v>15</c:v>
                </c:pt>
                <c:pt idx="356">
                  <c:v>12</c:v>
                </c:pt>
                <c:pt idx="357">
                  <c:v>10</c:v>
                </c:pt>
                <c:pt idx="358">
                  <c:v>12</c:v>
                </c:pt>
                <c:pt idx="359">
                  <c:v>16</c:v>
                </c:pt>
                <c:pt idx="360">
                  <c:v>17</c:v>
                </c:pt>
                <c:pt idx="361">
                  <c:v>29</c:v>
                </c:pt>
                <c:pt idx="362">
                  <c:v>37</c:v>
                </c:pt>
                <c:pt idx="363">
                  <c:v>36</c:v>
                </c:pt>
                <c:pt idx="364">
                  <c:v>26</c:v>
                </c:pt>
              </c:numCache>
            </c:numRef>
          </c:val>
        </c:ser>
        <c:marker val="1"/>
        <c:axId val="38201600"/>
        <c:axId val="38211584"/>
      </c:lineChart>
      <c:dateAx>
        <c:axId val="38201600"/>
        <c:scaling>
          <c:orientation val="minMax"/>
        </c:scaling>
        <c:axPos val="b"/>
        <c:majorGridlines/>
        <c:numFmt formatCode="dd/mm/yyyy" sourceLinked="1"/>
        <c:tickLblPos val="nextTo"/>
        <c:txPr>
          <a:bodyPr rot="-5400000" vert="horz"/>
          <a:lstStyle/>
          <a:p>
            <a:pPr>
              <a:defRPr sz="800" baseline="0">
                <a:latin typeface="Arial" pitchFamily="34" charset="0"/>
              </a:defRPr>
            </a:pPr>
            <a:endParaRPr lang="en-US"/>
          </a:p>
        </c:txPr>
        <c:crossAx val="38211584"/>
        <c:crosses val="autoZero"/>
        <c:auto val="1"/>
        <c:lblOffset val="100"/>
        <c:majorUnit val="30"/>
        <c:minorUnit val="30"/>
      </c:dateAx>
      <c:valAx>
        <c:axId val="38211584"/>
        <c:scaling>
          <c:orientation val="minMax"/>
          <c:max val="8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800" b="1" i="0" baseline="0">
                    <a:latin typeface="Arial" pitchFamily="34" charset="0"/>
                  </a:rPr>
                  <a:t>Concentration (</a:t>
                </a:r>
                <a:r>
                  <a:rPr lang="el-GR" sz="800" b="1" i="0" baseline="0">
                    <a:latin typeface="Arial" pitchFamily="34" charset="0"/>
                  </a:rPr>
                  <a:t>μ</a:t>
                </a:r>
                <a:r>
                  <a:rPr lang="en-GB" sz="800" b="1" i="0" baseline="0">
                    <a:latin typeface="Arial" pitchFamily="34" charset="0"/>
                  </a:rPr>
                  <a:t>gm</a:t>
                </a:r>
                <a:r>
                  <a:rPr lang="en-GB" sz="800" b="1" i="0" baseline="30000">
                    <a:latin typeface="Arial" pitchFamily="34" charset="0"/>
                  </a:rPr>
                  <a:t>-3</a:t>
                </a:r>
                <a:r>
                  <a:rPr lang="en-GB" sz="800" b="1" i="0" baseline="0">
                    <a:latin typeface="Arial" pitchFamily="34" charset="0"/>
                  </a:rPr>
                  <a:t>)</a:t>
                </a:r>
                <a:endParaRPr lang="en-GB" sz="800">
                  <a:latin typeface="Arial" pitchFamily="34" charset="0"/>
                </a:endParaRP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en-US"/>
          </a:p>
        </c:txPr>
        <c:crossAx val="38201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141537873306841"/>
          <c:y val="0.97340515997909483"/>
          <c:w val="0.79702127134020773"/>
          <c:h val="2.3116406156206967E-2"/>
        </c:manualLayout>
      </c:layout>
      <c:txPr>
        <a:bodyPr/>
        <a:lstStyle/>
        <a:p>
          <a:pPr>
            <a:defRPr sz="80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radarChart>
        <c:radarStyle val="filled"/>
        <c:ser>
          <c:idx val="2"/>
          <c:order val="0"/>
          <c:tx>
            <c:v>brad 20&gt;nott</c:v>
          </c:tx>
          <c:spPr>
            <a:solidFill>
              <a:srgbClr val="9BBB59">
                <a:lumMod val="60000"/>
                <a:lumOff val="40000"/>
                <a:alpha val="50000"/>
              </a:srgbClr>
            </a:solidFill>
            <a:ln w="25400">
              <a:solidFill>
                <a:srgbClr val="9BBB59">
                  <a:lumMod val="75000"/>
                </a:srgbClr>
              </a:solidFill>
            </a:ln>
          </c:spPr>
          <c:cat>
            <c:strRef>
              <c:f>'Year overview'!$D$379:$D$394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'Year overview'!$L$379:$L$394</c:f>
              <c:numCache>
                <c:formatCode>0.00%</c:formatCode>
                <c:ptCount val="16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</c:v>
                </c:pt>
                <c:pt idx="4">
                  <c:v>0</c:v>
                </c:pt>
                <c:pt idx="5">
                  <c:v>6.6666666666666666E-2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0.43333333333333335</c:v>
                </c:pt>
                <c:pt idx="10">
                  <c:v>0.2</c:v>
                </c:pt>
                <c:pt idx="11">
                  <c:v>6.6666666666666666E-2</c:v>
                </c:pt>
                <c:pt idx="12">
                  <c:v>0</c:v>
                </c:pt>
                <c:pt idx="13">
                  <c:v>3.3333333333333333E-2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&gt;50</c:v>
          </c:tx>
          <c:spPr>
            <a:solidFill>
              <a:srgbClr val="C0504D">
                <a:lumMod val="60000"/>
                <a:lumOff val="40000"/>
                <a:alpha val="51000"/>
              </a:srgbClr>
            </a:solidFill>
            <a:ln w="25400">
              <a:solidFill>
                <a:srgbClr val="C0504D">
                  <a:lumMod val="60000"/>
                  <a:lumOff val="40000"/>
                </a:srgbClr>
              </a:solidFill>
            </a:ln>
          </c:spPr>
          <c:cat>
            <c:strRef>
              <c:f>'Year overview'!$D$379:$D$394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'Year overview'!$J$379:$J$394</c:f>
              <c:numCache>
                <c:formatCode>0.00%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8.3333333333333329E-2</c:v>
                </c:pt>
                <c:pt idx="9">
                  <c:v>0.25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2"/>
          <c:tx>
            <c:v>all wind directions</c:v>
          </c:tx>
          <c:spPr>
            <a:solidFill>
              <a:srgbClr val="4F81BD">
                <a:alpha val="62000"/>
              </a:srgbClr>
            </a:solidFill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strRef>
              <c:f>'Year overview'!$D$379:$D$394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'Year overview'!$H$379:$H$394</c:f>
              <c:numCache>
                <c:formatCode>0.00%</c:formatCode>
                <c:ptCount val="16"/>
                <c:pt idx="0">
                  <c:v>2.4657534246575342E-2</c:v>
                </c:pt>
                <c:pt idx="1">
                  <c:v>3.287671232876712E-2</c:v>
                </c:pt>
                <c:pt idx="2">
                  <c:v>6.8493150684931503E-2</c:v>
                </c:pt>
                <c:pt idx="3">
                  <c:v>6.575342465753424E-2</c:v>
                </c:pt>
                <c:pt idx="4">
                  <c:v>4.3835616438356165E-2</c:v>
                </c:pt>
                <c:pt idx="5">
                  <c:v>2.1917808219178082E-2</c:v>
                </c:pt>
                <c:pt idx="6">
                  <c:v>1.3698630136986301E-2</c:v>
                </c:pt>
                <c:pt idx="7">
                  <c:v>3.5616438356164383E-2</c:v>
                </c:pt>
                <c:pt idx="8">
                  <c:v>6.0273972602739728E-2</c:v>
                </c:pt>
                <c:pt idx="9">
                  <c:v>0.13698630136986301</c:v>
                </c:pt>
                <c:pt idx="10">
                  <c:v>0.15068493150684931</c:v>
                </c:pt>
                <c:pt idx="11">
                  <c:v>0.12876712328767123</c:v>
                </c:pt>
                <c:pt idx="12">
                  <c:v>8.4931506849315067E-2</c:v>
                </c:pt>
                <c:pt idx="13">
                  <c:v>6.3013698630136991E-2</c:v>
                </c:pt>
                <c:pt idx="14">
                  <c:v>4.6575342465753428E-2</c:v>
                </c:pt>
                <c:pt idx="15">
                  <c:v>2.1917808219178082E-2</c:v>
                </c:pt>
              </c:numCache>
            </c:numRef>
          </c:val>
        </c:ser>
        <c:axId val="38261504"/>
        <c:axId val="38263040"/>
      </c:radarChart>
      <c:catAx>
        <c:axId val="38261504"/>
        <c:scaling>
          <c:orientation val="minMax"/>
        </c:scaling>
        <c:axPos val="b"/>
        <c:majorGridlines/>
        <c:tickLblPos val="nextTo"/>
        <c:crossAx val="38263040"/>
        <c:crosses val="autoZero"/>
        <c:auto val="1"/>
        <c:lblAlgn val="ctr"/>
        <c:lblOffset val="100"/>
      </c:catAx>
      <c:valAx>
        <c:axId val="38263040"/>
        <c:scaling>
          <c:orientation val="minMax"/>
        </c:scaling>
        <c:axPos val="l"/>
        <c:majorGridlines/>
        <c:numFmt formatCode="0%" sourceLinked="0"/>
        <c:majorTickMark val="cross"/>
        <c:tickLblPos val="nextTo"/>
        <c:crossAx val="3826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radarChart>
        <c:radarStyle val="filled"/>
        <c:ser>
          <c:idx val="0"/>
          <c:order val="0"/>
          <c:spPr>
            <a:solidFill>
              <a:schemeClr val="accent1">
                <a:alpha val="52000"/>
              </a:schemeClr>
            </a:solidFill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strRef>
              <c:f>'Year overview'!$D$379:$D$394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'Year overview'!$J$379:$J$394</c:f>
              <c:numCache>
                <c:formatCode>0.00%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8.3333333333333329E-2</c:v>
                </c:pt>
                <c:pt idx="9">
                  <c:v>0.25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8303616"/>
        <c:axId val="38305152"/>
      </c:radarChart>
      <c:catAx>
        <c:axId val="38303616"/>
        <c:scaling>
          <c:orientation val="minMax"/>
        </c:scaling>
        <c:axPos val="b"/>
        <c:majorGridlines/>
        <c:tickLblPos val="nextTo"/>
        <c:crossAx val="38305152"/>
        <c:crosses val="autoZero"/>
        <c:auto val="1"/>
        <c:lblAlgn val="ctr"/>
        <c:lblOffset val="100"/>
      </c:catAx>
      <c:valAx>
        <c:axId val="38305152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cross"/>
        <c:tickLblPos val="nextTo"/>
        <c:crossAx val="38303616"/>
        <c:crosses val="autoZero"/>
        <c:crossBetween val="between"/>
      </c:valAx>
      <c:spPr>
        <a:noFill/>
      </c:spPr>
    </c:plotArea>
    <c:plotVisOnly val="1"/>
  </c:chart>
  <c:spPr>
    <a:noFill/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radarChart>
        <c:radarStyle val="filled"/>
        <c:ser>
          <c:idx val="0"/>
          <c:order val="0"/>
          <c:spPr>
            <a:solidFill>
              <a:schemeClr val="accent1">
                <a:alpha val="52000"/>
              </a:schemeClr>
            </a:solidFill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strRef>
              <c:f>'Year overview'!$D$379:$D$394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'Year overview'!$L$379:$L$394</c:f>
              <c:numCache>
                <c:formatCode>0.00%</c:formatCode>
                <c:ptCount val="16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</c:v>
                </c:pt>
                <c:pt idx="4">
                  <c:v>0</c:v>
                </c:pt>
                <c:pt idx="5">
                  <c:v>6.6666666666666666E-2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0.43333333333333335</c:v>
                </c:pt>
                <c:pt idx="10">
                  <c:v>0.2</c:v>
                </c:pt>
                <c:pt idx="11">
                  <c:v>6.6666666666666666E-2</c:v>
                </c:pt>
                <c:pt idx="12">
                  <c:v>0</c:v>
                </c:pt>
                <c:pt idx="13">
                  <c:v>3.3333333333333333E-2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8357632"/>
        <c:axId val="38363520"/>
      </c:radarChart>
      <c:catAx>
        <c:axId val="38357632"/>
        <c:scaling>
          <c:orientation val="minMax"/>
        </c:scaling>
        <c:axPos val="b"/>
        <c:majorGridlines/>
        <c:tickLblPos val="nextTo"/>
        <c:crossAx val="38363520"/>
        <c:crosses val="autoZero"/>
        <c:auto val="1"/>
        <c:lblAlgn val="ctr"/>
        <c:lblOffset val="100"/>
      </c:catAx>
      <c:valAx>
        <c:axId val="3836352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cross"/>
        <c:tickLblPos val="nextTo"/>
        <c:crossAx val="38357632"/>
        <c:crosses val="autoZero"/>
        <c:crossBetween val="between"/>
      </c:valAx>
      <c:spPr>
        <a:noFill/>
      </c:spPr>
    </c:plotArea>
    <c:plotVisOnly val="1"/>
  </c:chart>
  <c:spPr>
    <a:noFill/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Difference between Bradgate drive and Nottingham City</a:t>
            </a:r>
            <a:endParaRPr lang="en-GB" sz="1400" baseline="0"/>
          </a:p>
          <a:p>
            <a:pPr>
              <a:defRPr/>
            </a:pPr>
            <a:r>
              <a:rPr lang="en-GB" sz="1200" b="0" baseline="0"/>
              <a:t>(Positive values indicate a local impact where impact is greater than 20 highlighted)</a:t>
            </a:r>
            <a:endParaRPr lang="en-GB" sz="1200" b="0"/>
          </a:p>
        </c:rich>
      </c:tx>
    </c:title>
    <c:plotArea>
      <c:layout>
        <c:manualLayout>
          <c:layoutTarget val="inner"/>
          <c:xMode val="edge"/>
          <c:yMode val="edge"/>
          <c:x val="3.9549632885371638E-2"/>
          <c:y val="0.12732258951504388"/>
          <c:w val="0.9454362670798826"/>
          <c:h val="0.74493439065660683"/>
        </c:manualLayout>
      </c:layout>
      <c:barChart>
        <c:barDir val="col"/>
        <c:grouping val="clustered"/>
        <c:ser>
          <c:idx val="0"/>
          <c:order val="0"/>
          <c:tx>
            <c:strRef>
              <c:f>'Year overview'!$U$3</c:f>
              <c:strCache>
                <c:ptCount val="1"/>
                <c:pt idx="0">
                  <c:v>Diff&lt;20 and bradgate &lt;50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overview'!$U$4:$U$369</c:f>
              <c:numCache>
                <c:formatCode>General</c:formatCode>
                <c:ptCount val="366"/>
                <c:pt idx="0">
                  <c:v>-0.90000000000000036</c:v>
                </c:pt>
                <c:pt idx="1">
                  <c:v>12.8</c:v>
                </c:pt>
                <c:pt idx="2">
                  <c:v>13.5</c:v>
                </c:pt>
                <c:pt idx="3">
                  <c:v>-0.5</c:v>
                </c:pt>
                <c:pt idx="4">
                  <c:v>-1.2999999999999998</c:v>
                </c:pt>
                <c:pt idx="5">
                  <c:v>0</c:v>
                </c:pt>
                <c:pt idx="6">
                  <c:v>18.2</c:v>
                </c:pt>
                <c:pt idx="7">
                  <c:v>19.299999999999997</c:v>
                </c:pt>
                <c:pt idx="8">
                  <c:v>-0.19999999999999929</c:v>
                </c:pt>
                <c:pt idx="9">
                  <c:v>0</c:v>
                </c:pt>
                <c:pt idx="10">
                  <c:v>-3.8000000000000007</c:v>
                </c:pt>
                <c:pt idx="11">
                  <c:v>-5</c:v>
                </c:pt>
                <c:pt idx="12">
                  <c:v>19.100000000000001</c:v>
                </c:pt>
                <c:pt idx="13">
                  <c:v>7.3999999999999986</c:v>
                </c:pt>
                <c:pt idx="14">
                  <c:v>0</c:v>
                </c:pt>
                <c:pt idx="15">
                  <c:v>17.100000000000001</c:v>
                </c:pt>
                <c:pt idx="16">
                  <c:v>0</c:v>
                </c:pt>
                <c:pt idx="17">
                  <c:v>-3.8000000000000007</c:v>
                </c:pt>
                <c:pt idx="18">
                  <c:v>-5.6999999999999993</c:v>
                </c:pt>
                <c:pt idx="19">
                  <c:v>-1.8999999999999986</c:v>
                </c:pt>
                <c:pt idx="20">
                  <c:v>-4.5</c:v>
                </c:pt>
                <c:pt idx="21">
                  <c:v>6.8000000000000007</c:v>
                </c:pt>
                <c:pt idx="22">
                  <c:v>8.6999999999999993</c:v>
                </c:pt>
                <c:pt idx="23">
                  <c:v>5</c:v>
                </c:pt>
                <c:pt idx="24">
                  <c:v>6.6999999999999993</c:v>
                </c:pt>
                <c:pt idx="25">
                  <c:v>1</c:v>
                </c:pt>
                <c:pt idx="26">
                  <c:v>16.8</c:v>
                </c:pt>
                <c:pt idx="27">
                  <c:v>10.5</c:v>
                </c:pt>
                <c:pt idx="28">
                  <c:v>-6</c:v>
                </c:pt>
                <c:pt idx="29">
                  <c:v>-5.8000000000000007</c:v>
                </c:pt>
                <c:pt idx="30">
                  <c:v>1.1000000000000014</c:v>
                </c:pt>
                <c:pt idx="31">
                  <c:v>5.3999999999999986</c:v>
                </c:pt>
                <c:pt idx="32">
                  <c:v>-0.69999999999999929</c:v>
                </c:pt>
                <c:pt idx="33">
                  <c:v>2.1000000000000014</c:v>
                </c:pt>
                <c:pt idx="34">
                  <c:v>0</c:v>
                </c:pt>
                <c:pt idx="35">
                  <c:v>7.3000000000000007</c:v>
                </c:pt>
                <c:pt idx="36">
                  <c:v>0</c:v>
                </c:pt>
                <c:pt idx="37">
                  <c:v>2.9000000000000004</c:v>
                </c:pt>
                <c:pt idx="38">
                  <c:v>8.8000000000000007</c:v>
                </c:pt>
                <c:pt idx="39">
                  <c:v>-14</c:v>
                </c:pt>
                <c:pt idx="40">
                  <c:v>7.1999999999999993</c:v>
                </c:pt>
                <c:pt idx="41">
                  <c:v>7</c:v>
                </c:pt>
                <c:pt idx="42">
                  <c:v>15.100000000000001</c:v>
                </c:pt>
                <c:pt idx="43">
                  <c:v>5.3999999999999986</c:v>
                </c:pt>
                <c:pt idx="44">
                  <c:v>8.1000000000000014</c:v>
                </c:pt>
                <c:pt idx="45">
                  <c:v>-10.1</c:v>
                </c:pt>
                <c:pt idx="46">
                  <c:v>-3.5999999999999996</c:v>
                </c:pt>
                <c:pt idx="47">
                  <c:v>14.399999999999999</c:v>
                </c:pt>
                <c:pt idx="48">
                  <c:v>0</c:v>
                </c:pt>
                <c:pt idx="49">
                  <c:v>0</c:v>
                </c:pt>
                <c:pt idx="50">
                  <c:v>11.100000000000001</c:v>
                </c:pt>
                <c:pt idx="51">
                  <c:v>9.3000000000000007</c:v>
                </c:pt>
                <c:pt idx="52">
                  <c:v>3.6999999999999993</c:v>
                </c:pt>
                <c:pt idx="53">
                  <c:v>0.69999999999999929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-16</c:v>
                </c:pt>
                <c:pt idx="58">
                  <c:v>0</c:v>
                </c:pt>
                <c:pt idx="59">
                  <c:v>-8.6999999999999993</c:v>
                </c:pt>
                <c:pt idx="60">
                  <c:v>-0.80000000000000071</c:v>
                </c:pt>
                <c:pt idx="61">
                  <c:v>6.6999999999999993</c:v>
                </c:pt>
                <c:pt idx="62">
                  <c:v>1.6000000000000014</c:v>
                </c:pt>
                <c:pt idx="63">
                  <c:v>0</c:v>
                </c:pt>
                <c:pt idx="64">
                  <c:v>16.200000000000003</c:v>
                </c:pt>
                <c:pt idx="65">
                  <c:v>0.89999999999999858</c:v>
                </c:pt>
                <c:pt idx="66">
                  <c:v>11.100000000000001</c:v>
                </c:pt>
                <c:pt idx="67">
                  <c:v>-18.2</c:v>
                </c:pt>
                <c:pt idx="68">
                  <c:v>-3.6999999999999993</c:v>
                </c:pt>
                <c:pt idx="69">
                  <c:v>-5.9</c:v>
                </c:pt>
                <c:pt idx="70">
                  <c:v>-16.7</c:v>
                </c:pt>
                <c:pt idx="71">
                  <c:v>-21.5</c:v>
                </c:pt>
                <c:pt idx="72">
                  <c:v>0</c:v>
                </c:pt>
                <c:pt idx="73">
                  <c:v>-6.6999999999999993</c:v>
                </c:pt>
                <c:pt idx="74">
                  <c:v>-2.6999999999999993</c:v>
                </c:pt>
                <c:pt idx="75">
                  <c:v>12.899999999999999</c:v>
                </c:pt>
                <c:pt idx="76">
                  <c:v>6.6000000000000014</c:v>
                </c:pt>
                <c:pt idx="77">
                  <c:v>3.8999999999999986</c:v>
                </c:pt>
                <c:pt idx="78">
                  <c:v>0</c:v>
                </c:pt>
                <c:pt idx="79">
                  <c:v>17.2</c:v>
                </c:pt>
                <c:pt idx="80">
                  <c:v>1</c:v>
                </c:pt>
                <c:pt idx="81">
                  <c:v>-0.40000000000000036</c:v>
                </c:pt>
                <c:pt idx="82">
                  <c:v>4.3999999999999986</c:v>
                </c:pt>
                <c:pt idx="83">
                  <c:v>-5.6999999999999993</c:v>
                </c:pt>
                <c:pt idx="84">
                  <c:v>-7.8999999999999986</c:v>
                </c:pt>
                <c:pt idx="85">
                  <c:v>-5.1000000000000014</c:v>
                </c:pt>
                <c:pt idx="86">
                  <c:v>-1.2000000000000028</c:v>
                </c:pt>
                <c:pt idx="87">
                  <c:v>-17.200000000000003</c:v>
                </c:pt>
                <c:pt idx="88">
                  <c:v>0</c:v>
                </c:pt>
                <c:pt idx="90">
                  <c:v>-4.6000000000000014</c:v>
                </c:pt>
                <c:pt idx="91">
                  <c:v>1.6000000000000014</c:v>
                </c:pt>
                <c:pt idx="92">
                  <c:v>0</c:v>
                </c:pt>
                <c:pt idx="93">
                  <c:v>-6.3999999999999986</c:v>
                </c:pt>
                <c:pt idx="94">
                  <c:v>4.3999999999999986</c:v>
                </c:pt>
                <c:pt idx="95">
                  <c:v>-6</c:v>
                </c:pt>
                <c:pt idx="96">
                  <c:v>6.8000000000000007</c:v>
                </c:pt>
                <c:pt idx="97">
                  <c:v>-3.4000000000000004</c:v>
                </c:pt>
                <c:pt idx="98">
                  <c:v>-2.5999999999999996</c:v>
                </c:pt>
                <c:pt idx="99">
                  <c:v>0</c:v>
                </c:pt>
                <c:pt idx="100">
                  <c:v>-4.1999999999999993</c:v>
                </c:pt>
                <c:pt idx="101">
                  <c:v>-1.6999999999999993</c:v>
                </c:pt>
                <c:pt idx="102">
                  <c:v>-2.1999999999999993</c:v>
                </c:pt>
                <c:pt idx="103">
                  <c:v>0.10000000000000142</c:v>
                </c:pt>
                <c:pt idx="104">
                  <c:v>-9</c:v>
                </c:pt>
                <c:pt idx="105">
                  <c:v>0</c:v>
                </c:pt>
                <c:pt idx="106">
                  <c:v>2.8000000000000007</c:v>
                </c:pt>
                <c:pt idx="107">
                  <c:v>-0.80000000000000071</c:v>
                </c:pt>
                <c:pt idx="108">
                  <c:v>-5.1999999999999993</c:v>
                </c:pt>
                <c:pt idx="109">
                  <c:v>-5.7000000000000028</c:v>
                </c:pt>
                <c:pt idx="110">
                  <c:v>-8.7000000000000028</c:v>
                </c:pt>
                <c:pt idx="111">
                  <c:v>11.299999999999997</c:v>
                </c:pt>
                <c:pt idx="112">
                  <c:v>9.3999999999999986</c:v>
                </c:pt>
                <c:pt idx="113">
                  <c:v>-7.1</c:v>
                </c:pt>
                <c:pt idx="114">
                  <c:v>-10.9</c:v>
                </c:pt>
                <c:pt idx="115">
                  <c:v>-0.10000000000000142</c:v>
                </c:pt>
                <c:pt idx="116">
                  <c:v>-6.1999999999999993</c:v>
                </c:pt>
                <c:pt idx="117">
                  <c:v>-8.1000000000000014</c:v>
                </c:pt>
                <c:pt idx="118">
                  <c:v>-1</c:v>
                </c:pt>
                <c:pt idx="119">
                  <c:v>8.3999999999999986</c:v>
                </c:pt>
                <c:pt idx="120">
                  <c:v>4.6000000000000014</c:v>
                </c:pt>
                <c:pt idx="121">
                  <c:v>-1.5999999999999996</c:v>
                </c:pt>
                <c:pt idx="122">
                  <c:v>-5.6999999999999993</c:v>
                </c:pt>
                <c:pt idx="123">
                  <c:v>-3.3000000000000007</c:v>
                </c:pt>
                <c:pt idx="124">
                  <c:v>1.1000000000000014</c:v>
                </c:pt>
                <c:pt idx="125">
                  <c:v>5.6999999999999993</c:v>
                </c:pt>
                <c:pt idx="126">
                  <c:v>3.8000000000000007</c:v>
                </c:pt>
                <c:pt idx="127">
                  <c:v>5.1000000000000014</c:v>
                </c:pt>
                <c:pt idx="128">
                  <c:v>-2.6999999999999993</c:v>
                </c:pt>
                <c:pt idx="129">
                  <c:v>4.6000000000000014</c:v>
                </c:pt>
                <c:pt idx="130">
                  <c:v>-0.59999999999999964</c:v>
                </c:pt>
                <c:pt idx="131">
                  <c:v>-4.4000000000000004</c:v>
                </c:pt>
                <c:pt idx="132">
                  <c:v>-7.9</c:v>
                </c:pt>
                <c:pt idx="133">
                  <c:v>-7.1999999999999993</c:v>
                </c:pt>
                <c:pt idx="134">
                  <c:v>-8.1999999999999993</c:v>
                </c:pt>
                <c:pt idx="135">
                  <c:v>-7.1999999999999993</c:v>
                </c:pt>
                <c:pt idx="136">
                  <c:v>-5.6</c:v>
                </c:pt>
                <c:pt idx="137">
                  <c:v>-3.8000000000000007</c:v>
                </c:pt>
                <c:pt idx="138">
                  <c:v>-10.899999999999999</c:v>
                </c:pt>
                <c:pt idx="139">
                  <c:v>7.7999999999999972</c:v>
                </c:pt>
                <c:pt idx="140">
                  <c:v>0.10000000000000142</c:v>
                </c:pt>
                <c:pt idx="141">
                  <c:v>-3.5</c:v>
                </c:pt>
                <c:pt idx="142">
                  <c:v>-6.6999999999999993</c:v>
                </c:pt>
                <c:pt idx="143">
                  <c:v>10.8</c:v>
                </c:pt>
                <c:pt idx="144">
                  <c:v>11.2</c:v>
                </c:pt>
                <c:pt idx="145">
                  <c:v>-1</c:v>
                </c:pt>
                <c:pt idx="146">
                  <c:v>-0.80000000000000071</c:v>
                </c:pt>
                <c:pt idx="147">
                  <c:v>-2.5</c:v>
                </c:pt>
                <c:pt idx="148">
                  <c:v>-4.9000000000000004</c:v>
                </c:pt>
                <c:pt idx="149">
                  <c:v>-4.1000000000000014</c:v>
                </c:pt>
                <c:pt idx="150">
                  <c:v>5.6000000000000014</c:v>
                </c:pt>
                <c:pt idx="151">
                  <c:v>-6.6999999999999993</c:v>
                </c:pt>
                <c:pt idx="152">
                  <c:v>11.7</c:v>
                </c:pt>
                <c:pt idx="153">
                  <c:v>0.19999999999999929</c:v>
                </c:pt>
                <c:pt idx="154">
                  <c:v>-2.5999999999999996</c:v>
                </c:pt>
                <c:pt idx="155">
                  <c:v>-1.5999999999999996</c:v>
                </c:pt>
                <c:pt idx="156">
                  <c:v>-0.10000000000000142</c:v>
                </c:pt>
                <c:pt idx="157">
                  <c:v>0</c:v>
                </c:pt>
                <c:pt idx="158">
                  <c:v>4.8999999999999986</c:v>
                </c:pt>
                <c:pt idx="159">
                  <c:v>-2.5999999999999996</c:v>
                </c:pt>
                <c:pt idx="160">
                  <c:v>0</c:v>
                </c:pt>
                <c:pt idx="161">
                  <c:v>10</c:v>
                </c:pt>
                <c:pt idx="162">
                  <c:v>-0.69999999999999929</c:v>
                </c:pt>
                <c:pt idx="163">
                  <c:v>-7.6999999999999993</c:v>
                </c:pt>
                <c:pt idx="164">
                  <c:v>-3.3000000000000007</c:v>
                </c:pt>
                <c:pt idx="165">
                  <c:v>0.90000000000000036</c:v>
                </c:pt>
                <c:pt idx="166">
                  <c:v>2.5999999999999996</c:v>
                </c:pt>
                <c:pt idx="167">
                  <c:v>0.80000000000000071</c:v>
                </c:pt>
                <c:pt idx="168">
                  <c:v>-1.9000000000000004</c:v>
                </c:pt>
                <c:pt idx="169">
                  <c:v>0.30000000000000071</c:v>
                </c:pt>
                <c:pt idx="170">
                  <c:v>5.8999999999999986</c:v>
                </c:pt>
                <c:pt idx="171">
                  <c:v>-1.1999999999999993</c:v>
                </c:pt>
                <c:pt idx="172">
                  <c:v>-0.5</c:v>
                </c:pt>
                <c:pt idx="173">
                  <c:v>-0.19999999999999929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10</c:v>
                </c:pt>
                <c:pt idx="188">
                  <c:v>1.6000000000000014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-2.6000000000000014</c:v>
                </c:pt>
                <c:pt idx="203">
                  <c:v>-6.1000000000000014</c:v>
                </c:pt>
                <c:pt idx="204">
                  <c:v>-7.3999999999999986</c:v>
                </c:pt>
                <c:pt idx="205">
                  <c:v>-8.3000000000000007</c:v>
                </c:pt>
                <c:pt idx="206">
                  <c:v>-7.1000000000000014</c:v>
                </c:pt>
                <c:pt idx="207">
                  <c:v>-3.1999999999999993</c:v>
                </c:pt>
                <c:pt idx="208">
                  <c:v>-3</c:v>
                </c:pt>
                <c:pt idx="209">
                  <c:v>-3.6999999999999993</c:v>
                </c:pt>
                <c:pt idx="210">
                  <c:v>-2.3999999999999986</c:v>
                </c:pt>
                <c:pt idx="211">
                  <c:v>0</c:v>
                </c:pt>
                <c:pt idx="212">
                  <c:v>19.799999999999997</c:v>
                </c:pt>
                <c:pt idx="213">
                  <c:v>-0.80000000000000071</c:v>
                </c:pt>
                <c:pt idx="214">
                  <c:v>3.4000000000000004</c:v>
                </c:pt>
                <c:pt idx="215">
                  <c:v>4.1999999999999993</c:v>
                </c:pt>
                <c:pt idx="216">
                  <c:v>15.899999999999999</c:v>
                </c:pt>
                <c:pt idx="217">
                  <c:v>-6.1999999999999993</c:v>
                </c:pt>
                <c:pt idx="218">
                  <c:v>-0.19999999999999929</c:v>
                </c:pt>
                <c:pt idx="219">
                  <c:v>1.6999999999999993</c:v>
                </c:pt>
                <c:pt idx="220">
                  <c:v>1.8000000000000007</c:v>
                </c:pt>
                <c:pt idx="221">
                  <c:v>0.80000000000000071</c:v>
                </c:pt>
                <c:pt idx="222">
                  <c:v>2</c:v>
                </c:pt>
                <c:pt idx="223">
                  <c:v>7.8000000000000007</c:v>
                </c:pt>
                <c:pt idx="224">
                  <c:v>1.1999999999999993</c:v>
                </c:pt>
                <c:pt idx="225">
                  <c:v>3.5</c:v>
                </c:pt>
                <c:pt idx="226">
                  <c:v>-3.5</c:v>
                </c:pt>
                <c:pt idx="227">
                  <c:v>-3.4000000000000004</c:v>
                </c:pt>
                <c:pt idx="228">
                  <c:v>-2</c:v>
                </c:pt>
                <c:pt idx="229">
                  <c:v>0</c:v>
                </c:pt>
                <c:pt idx="230">
                  <c:v>-2.4000000000000004</c:v>
                </c:pt>
                <c:pt idx="231">
                  <c:v>-2.5</c:v>
                </c:pt>
                <c:pt idx="232">
                  <c:v>1.4000000000000004</c:v>
                </c:pt>
                <c:pt idx="233">
                  <c:v>-4</c:v>
                </c:pt>
                <c:pt idx="234">
                  <c:v>-4.9000000000000004</c:v>
                </c:pt>
                <c:pt idx="235">
                  <c:v>14.2</c:v>
                </c:pt>
                <c:pt idx="236">
                  <c:v>-5.6999999999999993</c:v>
                </c:pt>
                <c:pt idx="237">
                  <c:v>0.69999999999999929</c:v>
                </c:pt>
                <c:pt idx="238">
                  <c:v>0.60000000000000142</c:v>
                </c:pt>
                <c:pt idx="239">
                  <c:v>19.5</c:v>
                </c:pt>
                <c:pt idx="240">
                  <c:v>14.3</c:v>
                </c:pt>
                <c:pt idx="241">
                  <c:v>-3.1999999999999993</c:v>
                </c:pt>
                <c:pt idx="242">
                  <c:v>0</c:v>
                </c:pt>
                <c:pt idx="243">
                  <c:v>5.5</c:v>
                </c:pt>
                <c:pt idx="244">
                  <c:v>0.10000000000000142</c:v>
                </c:pt>
                <c:pt idx="245">
                  <c:v>0.19999999999999929</c:v>
                </c:pt>
                <c:pt idx="246">
                  <c:v>-3.1000000000000014</c:v>
                </c:pt>
                <c:pt idx="247">
                  <c:v>-7.7999999999999972</c:v>
                </c:pt>
                <c:pt idx="248">
                  <c:v>-1.8999999999999986</c:v>
                </c:pt>
                <c:pt idx="249">
                  <c:v>-11.7</c:v>
                </c:pt>
                <c:pt idx="250">
                  <c:v>-2.1000000000000014</c:v>
                </c:pt>
                <c:pt idx="251">
                  <c:v>-6.3999999999999986</c:v>
                </c:pt>
                <c:pt idx="252">
                  <c:v>3.2999999999999972</c:v>
                </c:pt>
                <c:pt idx="253">
                  <c:v>-4.5</c:v>
                </c:pt>
                <c:pt idx="254">
                  <c:v>-5.3999999999999986</c:v>
                </c:pt>
                <c:pt idx="255">
                  <c:v>-6.6999999999999993</c:v>
                </c:pt>
                <c:pt idx="256">
                  <c:v>-5.8000000000000007</c:v>
                </c:pt>
                <c:pt idx="257">
                  <c:v>-3.1000000000000014</c:v>
                </c:pt>
                <c:pt idx="258">
                  <c:v>-5.1999999999999993</c:v>
                </c:pt>
                <c:pt idx="259">
                  <c:v>-7.7999999999999972</c:v>
                </c:pt>
                <c:pt idx="260">
                  <c:v>0</c:v>
                </c:pt>
                <c:pt idx="261">
                  <c:v>-9.2000000000000028</c:v>
                </c:pt>
                <c:pt idx="262">
                  <c:v>-5.3000000000000007</c:v>
                </c:pt>
                <c:pt idx="263">
                  <c:v>-3</c:v>
                </c:pt>
                <c:pt idx="264">
                  <c:v>-6.3999999999999986</c:v>
                </c:pt>
                <c:pt idx="265">
                  <c:v>0</c:v>
                </c:pt>
                <c:pt idx="266">
                  <c:v>-0.80000000000000071</c:v>
                </c:pt>
                <c:pt idx="267">
                  <c:v>4.6000000000000014</c:v>
                </c:pt>
                <c:pt idx="268">
                  <c:v>-5.6999999999999993</c:v>
                </c:pt>
                <c:pt idx="269">
                  <c:v>-6.3000000000000007</c:v>
                </c:pt>
                <c:pt idx="270">
                  <c:v>-7.8000000000000007</c:v>
                </c:pt>
                <c:pt idx="271">
                  <c:v>8.7999999999999972</c:v>
                </c:pt>
                <c:pt idx="272">
                  <c:v>2.3000000000000007</c:v>
                </c:pt>
                <c:pt idx="273">
                  <c:v>-1.3999999999999986</c:v>
                </c:pt>
                <c:pt idx="274">
                  <c:v>4.6999999999999993</c:v>
                </c:pt>
                <c:pt idx="275">
                  <c:v>0</c:v>
                </c:pt>
                <c:pt idx="276">
                  <c:v>-1.8999999999999986</c:v>
                </c:pt>
                <c:pt idx="277">
                  <c:v>-4.9000000000000004</c:v>
                </c:pt>
                <c:pt idx="278">
                  <c:v>-4.1999999999999993</c:v>
                </c:pt>
                <c:pt idx="279">
                  <c:v>6.6999999999999993</c:v>
                </c:pt>
                <c:pt idx="280">
                  <c:v>8.8000000000000007</c:v>
                </c:pt>
                <c:pt idx="281">
                  <c:v>14</c:v>
                </c:pt>
                <c:pt idx="282">
                  <c:v>16</c:v>
                </c:pt>
                <c:pt idx="283">
                  <c:v>-4.6999999999999993</c:v>
                </c:pt>
                <c:pt idx="284">
                  <c:v>-5.6</c:v>
                </c:pt>
                <c:pt idx="285">
                  <c:v>-0.69999999999999929</c:v>
                </c:pt>
                <c:pt idx="286">
                  <c:v>-1.9000000000000004</c:v>
                </c:pt>
                <c:pt idx="287">
                  <c:v>-4.1999999999999993</c:v>
                </c:pt>
                <c:pt idx="288">
                  <c:v>-2.3999999999999986</c:v>
                </c:pt>
                <c:pt idx="289">
                  <c:v>12.899999999999999</c:v>
                </c:pt>
                <c:pt idx="290">
                  <c:v>4.1999999999999993</c:v>
                </c:pt>
                <c:pt idx="291">
                  <c:v>4.1999999999999993</c:v>
                </c:pt>
                <c:pt idx="292">
                  <c:v>5.8000000000000007</c:v>
                </c:pt>
                <c:pt idx="293">
                  <c:v>-2.5999999999999996</c:v>
                </c:pt>
                <c:pt idx="294">
                  <c:v>0.10000000000000142</c:v>
                </c:pt>
                <c:pt idx="295">
                  <c:v>3.8000000000000007</c:v>
                </c:pt>
                <c:pt idx="296">
                  <c:v>10.3</c:v>
                </c:pt>
                <c:pt idx="297">
                  <c:v>2.9000000000000004</c:v>
                </c:pt>
                <c:pt idx="298">
                  <c:v>7</c:v>
                </c:pt>
                <c:pt idx="299">
                  <c:v>0</c:v>
                </c:pt>
                <c:pt idx="300">
                  <c:v>0</c:v>
                </c:pt>
                <c:pt idx="301">
                  <c:v>15.8</c:v>
                </c:pt>
                <c:pt idx="302">
                  <c:v>0</c:v>
                </c:pt>
                <c:pt idx="303">
                  <c:v>0</c:v>
                </c:pt>
                <c:pt idx="304">
                  <c:v>4.1999999999999993</c:v>
                </c:pt>
                <c:pt idx="305">
                  <c:v>6.6000000000000014</c:v>
                </c:pt>
                <c:pt idx="306">
                  <c:v>0</c:v>
                </c:pt>
                <c:pt idx="307">
                  <c:v>2.8000000000000007</c:v>
                </c:pt>
                <c:pt idx="308">
                  <c:v>-39.6</c:v>
                </c:pt>
                <c:pt idx="309">
                  <c:v>-20.700000000000003</c:v>
                </c:pt>
                <c:pt idx="310">
                  <c:v>0</c:v>
                </c:pt>
                <c:pt idx="311">
                  <c:v>-5.4</c:v>
                </c:pt>
                <c:pt idx="312">
                  <c:v>-38.700000000000003</c:v>
                </c:pt>
                <c:pt idx="313">
                  <c:v>-4.7999999999999972</c:v>
                </c:pt>
                <c:pt idx="314">
                  <c:v>-8.1999999999999993</c:v>
                </c:pt>
                <c:pt idx="315">
                  <c:v>9.8999999999999986</c:v>
                </c:pt>
                <c:pt idx="316">
                  <c:v>-2.4000000000000004</c:v>
                </c:pt>
                <c:pt idx="317">
                  <c:v>19.2</c:v>
                </c:pt>
                <c:pt idx="318">
                  <c:v>0</c:v>
                </c:pt>
                <c:pt idx="319">
                  <c:v>16.7</c:v>
                </c:pt>
                <c:pt idx="320">
                  <c:v>12.5</c:v>
                </c:pt>
                <c:pt idx="321">
                  <c:v>19.2</c:v>
                </c:pt>
                <c:pt idx="322">
                  <c:v>0</c:v>
                </c:pt>
                <c:pt idx="323">
                  <c:v>0</c:v>
                </c:pt>
                <c:pt idx="324">
                  <c:v>-5.8000000000000007</c:v>
                </c:pt>
                <c:pt idx="325">
                  <c:v>-7.6999999999999993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-11.2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-6.4</c:v>
                </c:pt>
                <c:pt idx="337">
                  <c:v>-1</c:v>
                </c:pt>
                <c:pt idx="338">
                  <c:v>-2.1000000000000014</c:v>
                </c:pt>
                <c:pt idx="339">
                  <c:v>-4.1999999999999993</c:v>
                </c:pt>
                <c:pt idx="340">
                  <c:v>-0.5</c:v>
                </c:pt>
                <c:pt idx="341">
                  <c:v>-1</c:v>
                </c:pt>
                <c:pt idx="342">
                  <c:v>0</c:v>
                </c:pt>
                <c:pt idx="343">
                  <c:v>-3.6999999999999993</c:v>
                </c:pt>
                <c:pt idx="344">
                  <c:v>-6.5</c:v>
                </c:pt>
                <c:pt idx="345">
                  <c:v>-7.1999999999999993</c:v>
                </c:pt>
                <c:pt idx="346">
                  <c:v>-6.6</c:v>
                </c:pt>
                <c:pt idx="347">
                  <c:v>4.4000000000000004</c:v>
                </c:pt>
                <c:pt idx="348">
                  <c:v>15.4</c:v>
                </c:pt>
                <c:pt idx="349">
                  <c:v>0</c:v>
                </c:pt>
                <c:pt idx="350">
                  <c:v>5.4</c:v>
                </c:pt>
                <c:pt idx="351">
                  <c:v>-3</c:v>
                </c:pt>
                <c:pt idx="352">
                  <c:v>-1.5999999999999996</c:v>
                </c:pt>
                <c:pt idx="353">
                  <c:v>-4.3000000000000007</c:v>
                </c:pt>
                <c:pt idx="354">
                  <c:v>-1</c:v>
                </c:pt>
                <c:pt idx="355">
                  <c:v>-4.5999999999999996</c:v>
                </c:pt>
                <c:pt idx="356">
                  <c:v>1.3000000000000007</c:v>
                </c:pt>
                <c:pt idx="357">
                  <c:v>1.3000000000000007</c:v>
                </c:pt>
                <c:pt idx="358">
                  <c:v>-0.69999999999999929</c:v>
                </c:pt>
                <c:pt idx="359">
                  <c:v>-8.1</c:v>
                </c:pt>
                <c:pt idx="360">
                  <c:v>-2.8000000000000007</c:v>
                </c:pt>
                <c:pt idx="361">
                  <c:v>-3.6000000000000014</c:v>
                </c:pt>
                <c:pt idx="362">
                  <c:v>-9.5</c:v>
                </c:pt>
                <c:pt idx="363">
                  <c:v>-13.600000000000001</c:v>
                </c:pt>
                <c:pt idx="364">
                  <c:v>-5.6000000000000014</c:v>
                </c:pt>
                <c:pt idx="365">
                  <c:v>0</c:v>
                </c:pt>
              </c:numCache>
            </c:numRef>
          </c:val>
        </c:ser>
        <c:ser>
          <c:idx val="3"/>
          <c:order val="1"/>
          <c:tx>
            <c:strRef>
              <c:f>'Year overview'!$V$3</c:f>
              <c:strCache>
                <c:ptCount val="1"/>
                <c:pt idx="0">
                  <c:v>Diff&lt;20 and Bradgate &gt;=50</c:v>
                </c:pt>
              </c:strCache>
            </c:strRef>
          </c:tx>
          <c:spPr>
            <a:solidFill>
              <a:srgbClr val="0070C0"/>
            </a:solidFill>
          </c:spPr>
          <c:val>
            <c:numRef>
              <c:f>'Year overview'!$V$4:$V$369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17.200000000000003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-9.2000000000000028</c:v>
                </c:pt>
                <c:pt idx="90">
                  <c:v>0</c:v>
                </c:pt>
                <c:pt idx="91">
                  <c:v>0</c:v>
                </c:pt>
                <c:pt idx="92">
                  <c:v>-11.799999999999997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0.80000000000000071</c:v>
                </c:pt>
                <c:pt idx="327">
                  <c:v>15.899999999999999</c:v>
                </c:pt>
                <c:pt idx="328">
                  <c:v>-22.7</c:v>
                </c:pt>
                <c:pt idx="329">
                  <c:v>0</c:v>
                </c:pt>
                <c:pt idx="330">
                  <c:v>1.6999999999999993</c:v>
                </c:pt>
                <c:pt idx="331">
                  <c:v>-10.600000000000001</c:v>
                </c:pt>
                <c:pt idx="332">
                  <c:v>-10.100000000000001</c:v>
                </c:pt>
                <c:pt idx="333">
                  <c:v>0</c:v>
                </c:pt>
                <c:pt idx="334">
                  <c:v>0.29999999999999716</c:v>
                </c:pt>
                <c:pt idx="335">
                  <c:v>-5.6999999999999993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ser>
          <c:idx val="1"/>
          <c:order val="2"/>
          <c:tx>
            <c:strRef>
              <c:f>'Year overview'!$W$3</c:f>
              <c:strCache>
                <c:ptCount val="1"/>
                <c:pt idx="0">
                  <c:v>Diff&gt;=20 and Bradgate &lt;50</c:v>
                </c:pt>
              </c:strCache>
            </c:strRef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overview'!$W$4:$W$369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32.799999999999997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26.9</c:v>
                </c:pt>
                <c:pt idx="15">
                  <c:v>0</c:v>
                </c:pt>
                <c:pt idx="16">
                  <c:v>20.8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31.9</c:v>
                </c:pt>
                <c:pt idx="35">
                  <c:v>0</c:v>
                </c:pt>
                <c:pt idx="36">
                  <c:v>24.700000000000003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21.6</c:v>
                </c:pt>
                <c:pt idx="49">
                  <c:v>22.1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21.799999999999997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24.2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28.700000000000003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31.799999999999997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21.9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24.9</c:v>
                </c:pt>
                <c:pt idx="300">
                  <c:v>36.700000000000003</c:v>
                </c:pt>
                <c:pt idx="301">
                  <c:v>0</c:v>
                </c:pt>
                <c:pt idx="302">
                  <c:v>48.3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22.1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22.7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22.1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28.8</c:v>
                </c:pt>
                <c:pt idx="323">
                  <c:v>38.799999999999997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20.9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ser>
          <c:idx val="2"/>
          <c:order val="3"/>
          <c:tx>
            <c:strRef>
              <c:f>'Year overview'!$X$3</c:f>
              <c:strCache>
                <c:ptCount val="1"/>
                <c:pt idx="0">
                  <c:v>Diff&gt;=20 and bradgate &gt;=50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overview'!$X$4:$X$369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38.200000000000003</c:v>
                </c:pt>
                <c:pt idx="56">
                  <c:v>32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32.299999999999997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43.2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25.700000000000003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29.900000000000006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21.6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gapWidth val="0"/>
        <c:overlap val="100"/>
        <c:axId val="38530048"/>
        <c:axId val="38540032"/>
      </c:barChart>
      <c:dateAx>
        <c:axId val="38530048"/>
        <c:scaling>
          <c:orientation val="minMax"/>
        </c:scaling>
        <c:axPos val="b"/>
        <c:majorGridlines/>
        <c:numFmt formatCode="dd/mm/yyyy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38540032"/>
        <c:crosses val="autoZero"/>
        <c:lblOffset val="100"/>
        <c:baseTimeUnit val="days"/>
        <c:majorUnit val="30"/>
        <c:majorTimeUnit val="months"/>
        <c:minorUnit val="30"/>
      </c:dateAx>
      <c:valAx>
        <c:axId val="38540032"/>
        <c:scaling>
          <c:orientation val="minMax"/>
        </c:scaling>
        <c:axPos val="l"/>
        <c:majorGridlines/>
        <c:numFmt formatCode="General" sourceLinked="1"/>
        <c:tickLblPos val="nextTo"/>
        <c:crossAx val="38530048"/>
        <c:crosses val="autoZero"/>
        <c:crossBetween val="between"/>
      </c:valAx>
    </c:plotArea>
    <c:legend>
      <c:legendPos val="t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Leicester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Jaunuary 2013</a:t>
            </a:r>
          </a:p>
        </c:rich>
      </c:tx>
      <c:layout>
        <c:manualLayout>
          <c:xMode val="edge"/>
          <c:yMode val="edge"/>
          <c:x val="0.12535416666666668"/>
          <c:y val="2.3598820058996987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'01'!$C$1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'01'!$A$3:$A$33</c:f>
              <c:numCache>
                <c:formatCode>dd/mm/yyyy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'01'!$C$3:$C$33</c:f>
              <c:numCache>
                <c:formatCode>General</c:formatCode>
                <c:ptCount val="31"/>
                <c:pt idx="0">
                  <c:v>7.1</c:v>
                </c:pt>
                <c:pt idx="1">
                  <c:v>23.8</c:v>
                </c:pt>
                <c:pt idx="2">
                  <c:v>22.5</c:v>
                </c:pt>
                <c:pt idx="3">
                  <c:v>12.5</c:v>
                </c:pt>
                <c:pt idx="4">
                  <c:v>6.7</c:v>
                </c:pt>
                <c:pt idx="5">
                  <c:v>45</c:v>
                </c:pt>
                <c:pt idx="6">
                  <c:v>29.2</c:v>
                </c:pt>
                <c:pt idx="7">
                  <c:v>36.299999999999997</c:v>
                </c:pt>
                <c:pt idx="8">
                  <c:v>8.8000000000000007</c:v>
                </c:pt>
                <c:pt idx="9">
                  <c:v>45.8</c:v>
                </c:pt>
                <c:pt idx="10">
                  <c:v>10.199999999999999</c:v>
                </c:pt>
                <c:pt idx="11">
                  <c:v>15</c:v>
                </c:pt>
                <c:pt idx="12">
                  <c:v>32.1</c:v>
                </c:pt>
                <c:pt idx="13">
                  <c:v>20.399999999999999</c:v>
                </c:pt>
                <c:pt idx="14">
                  <c:v>37.9</c:v>
                </c:pt>
                <c:pt idx="15">
                  <c:v>27.1</c:v>
                </c:pt>
                <c:pt idx="16">
                  <c:v>30.8</c:v>
                </c:pt>
                <c:pt idx="17">
                  <c:v>14.2</c:v>
                </c:pt>
                <c:pt idx="18">
                  <c:v>11.3</c:v>
                </c:pt>
                <c:pt idx="19">
                  <c:v>37.1</c:v>
                </c:pt>
                <c:pt idx="20">
                  <c:v>27.5</c:v>
                </c:pt>
                <c:pt idx="21">
                  <c:v>23.8</c:v>
                </c:pt>
                <c:pt idx="22">
                  <c:v>21.7</c:v>
                </c:pt>
                <c:pt idx="23">
                  <c:v>25</c:v>
                </c:pt>
                <c:pt idx="24">
                  <c:v>21.7</c:v>
                </c:pt>
                <c:pt idx="25">
                  <c:v>15</c:v>
                </c:pt>
                <c:pt idx="26">
                  <c:v>28.8</c:v>
                </c:pt>
                <c:pt idx="27">
                  <c:v>23.5</c:v>
                </c:pt>
                <c:pt idx="28">
                  <c:v>15</c:v>
                </c:pt>
                <c:pt idx="29">
                  <c:v>29.2</c:v>
                </c:pt>
                <c:pt idx="30">
                  <c:v>20.100000000000001</c:v>
                </c:pt>
              </c:numCache>
            </c:numRef>
          </c:val>
        </c:ser>
        <c:ser>
          <c:idx val="1"/>
          <c:order val="1"/>
          <c:tx>
            <c:strRef>
              <c:f>'01'!$G$1</c:f>
              <c:strCache>
                <c:ptCount val="1"/>
                <c:pt idx="0">
                  <c:v>Nottingham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'01'!$G$3:$G$33</c:f>
              <c:numCache>
                <c:formatCode>General</c:formatCode>
                <c:ptCount val="31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11</c:v>
                </c:pt>
                <c:pt idx="7">
                  <c:v>17</c:v>
                </c:pt>
                <c:pt idx="8">
                  <c:v>9</c:v>
                </c:pt>
                <c:pt idx="9">
                  <c:v>13</c:v>
                </c:pt>
                <c:pt idx="10">
                  <c:v>14</c:v>
                </c:pt>
                <c:pt idx="11">
                  <c:v>20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18</c:v>
                </c:pt>
                <c:pt idx="18">
                  <c:v>17</c:v>
                </c:pt>
                <c:pt idx="19">
                  <c:v>39</c:v>
                </c:pt>
                <c:pt idx="20">
                  <c:v>32</c:v>
                </c:pt>
                <c:pt idx="21">
                  <c:v>17</c:v>
                </c:pt>
                <c:pt idx="22">
                  <c:v>13</c:v>
                </c:pt>
                <c:pt idx="23">
                  <c:v>20</c:v>
                </c:pt>
                <c:pt idx="24">
                  <c:v>15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21</c:v>
                </c:pt>
                <c:pt idx="29">
                  <c:v>35</c:v>
                </c:pt>
                <c:pt idx="30">
                  <c:v>19</c:v>
                </c:pt>
              </c:numCache>
            </c:numRef>
          </c:val>
        </c:ser>
        <c:marker val="1"/>
        <c:axId val="92451584"/>
        <c:axId val="92453504"/>
      </c:lineChart>
      <c:dateAx>
        <c:axId val="92451584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453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45350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45158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Difference between Bradgate drive and Rochester Stoke</a:t>
            </a:r>
            <a:endParaRPr lang="en-GB" sz="1400" baseline="0"/>
          </a:p>
          <a:p>
            <a:pPr>
              <a:defRPr/>
            </a:pPr>
            <a:r>
              <a:rPr lang="en-GB" sz="1200" b="0" baseline="0"/>
              <a:t>(Positive values indicate a local impact where impact is greater than 20 highlighted)</a:t>
            </a:r>
            <a:endParaRPr lang="en-GB" sz="1200" b="0"/>
          </a:p>
        </c:rich>
      </c:tx>
    </c:title>
    <c:plotArea>
      <c:layout>
        <c:manualLayout>
          <c:layoutTarget val="inner"/>
          <c:xMode val="edge"/>
          <c:yMode val="edge"/>
          <c:x val="3.9549632885371645E-2"/>
          <c:y val="0.12732258951504388"/>
          <c:w val="0.9454362670798826"/>
          <c:h val="0.74493439065660683"/>
        </c:manualLayout>
      </c:layout>
      <c:barChart>
        <c:barDir val="col"/>
        <c:grouping val="clustered"/>
        <c:ser>
          <c:idx val="0"/>
          <c:order val="0"/>
          <c:tx>
            <c:strRef>
              <c:f>'Year overview'!$Z$3</c:f>
              <c:strCache>
                <c:ptCount val="1"/>
                <c:pt idx="0">
                  <c:v>Diff&lt;20 and bradgate &lt;50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overview'!$Z$4:$Z$369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ser>
          <c:idx val="3"/>
          <c:order val="1"/>
          <c:tx>
            <c:strRef>
              <c:f>'Year overview'!$AA$3</c:f>
              <c:strCache>
                <c:ptCount val="1"/>
                <c:pt idx="0">
                  <c:v>Diff&lt;20 and Bradgate &gt;=50</c:v>
                </c:pt>
              </c:strCache>
            </c:strRef>
          </c:tx>
          <c:spPr>
            <a:solidFill>
              <a:srgbClr val="0070C0"/>
            </a:solidFill>
            <a:ln>
              <a:solidFill>
                <a:prstClr val="black"/>
              </a:solidFill>
            </a:ln>
          </c:spPr>
          <c:val>
            <c:numRef>
              <c:f>'Year overview'!$AA$4:$AA$369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ser>
          <c:idx val="1"/>
          <c:order val="2"/>
          <c:tx>
            <c:strRef>
              <c:f>'Year overview'!$AB$3</c:f>
              <c:strCache>
                <c:ptCount val="1"/>
                <c:pt idx="0">
                  <c:v>Diff&gt;=20 and Bradgate &lt;50</c:v>
                </c:pt>
              </c:strCache>
            </c:strRef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overview'!$AB$4:$AB$369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ser>
          <c:idx val="2"/>
          <c:order val="3"/>
          <c:tx>
            <c:strRef>
              <c:f>'Year overview'!$AC$3</c:f>
              <c:strCache>
                <c:ptCount val="1"/>
                <c:pt idx="0">
                  <c:v>Diff&gt;=20 and bradgate &gt;=50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numRef>
              <c:f>'Year overview'!$B$4:$B$369</c:f>
              <c:numCache>
                <c:formatCode>dd/mm/yyyy</c:formatCod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'Year overview'!$AC$4:$AC$369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gapWidth val="0"/>
        <c:overlap val="100"/>
        <c:axId val="38599680"/>
        <c:axId val="88744704"/>
      </c:barChart>
      <c:dateAx>
        <c:axId val="38599680"/>
        <c:scaling>
          <c:orientation val="minMax"/>
        </c:scaling>
        <c:axPos val="b"/>
        <c:majorGridlines/>
        <c:numFmt formatCode="dd/mm/yyyy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88744704"/>
        <c:crosses val="autoZero"/>
        <c:lblOffset val="100"/>
        <c:baseTimeUnit val="days"/>
        <c:majorUnit val="1"/>
        <c:majorTimeUnit val="months"/>
      </c:dateAx>
      <c:valAx>
        <c:axId val="88744704"/>
        <c:scaling>
          <c:orientation val="minMax"/>
        </c:scaling>
        <c:axPos val="l"/>
        <c:majorGridlines/>
        <c:numFmt formatCode="General" sourceLinked="1"/>
        <c:tickLblPos val="nextTo"/>
        <c:crossAx val="38599680"/>
        <c:crosses val="autoZero"/>
        <c:crossBetween val="between"/>
      </c:valAx>
    </c:plotArea>
    <c:legend>
      <c:legendPos val="t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June 2014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23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[1]Sheet1!$A$3:$A$33</c:f>
              <c:numCache>
                <c:formatCode>General</c:formatCode>
                <c:ptCount val="3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</c:numCache>
            </c:numRef>
          </c:cat>
          <c:val>
            <c:numRef>
              <c:f>[1]Sheet1!$C$3:$C$33</c:f>
              <c:numCache>
                <c:formatCode>General</c:formatCode>
                <c:ptCount val="31"/>
                <c:pt idx="0">
                  <c:v>16.3</c:v>
                </c:pt>
                <c:pt idx="1">
                  <c:v>26.7</c:v>
                </c:pt>
                <c:pt idx="2">
                  <c:v>14.2</c:v>
                </c:pt>
                <c:pt idx="3">
                  <c:v>12.4</c:v>
                </c:pt>
                <c:pt idx="4">
                  <c:v>10.4</c:v>
                </c:pt>
                <c:pt idx="5">
                  <c:v>19.899999999999999</c:v>
                </c:pt>
                <c:pt idx="6">
                  <c:v>20</c:v>
                </c:pt>
                <c:pt idx="7">
                  <c:v>17.899999999999999</c:v>
                </c:pt>
                <c:pt idx="8">
                  <c:v>15.4</c:v>
                </c:pt>
                <c:pt idx="9">
                  <c:v>41.7</c:v>
                </c:pt>
                <c:pt idx="10">
                  <c:v>25</c:v>
                </c:pt>
                <c:pt idx="11">
                  <c:v>18.3</c:v>
                </c:pt>
                <c:pt idx="12">
                  <c:v>13.3</c:v>
                </c:pt>
                <c:pt idx="13">
                  <c:v>16.7</c:v>
                </c:pt>
                <c:pt idx="14">
                  <c:v>12.9</c:v>
                </c:pt>
                <c:pt idx="15">
                  <c:v>14.6</c:v>
                </c:pt>
                <c:pt idx="16">
                  <c:v>13.8</c:v>
                </c:pt>
                <c:pt idx="17">
                  <c:v>13.1</c:v>
                </c:pt>
                <c:pt idx="18">
                  <c:v>16.3</c:v>
                </c:pt>
                <c:pt idx="19">
                  <c:v>22.9</c:v>
                </c:pt>
                <c:pt idx="20">
                  <c:v>15.8</c:v>
                </c:pt>
                <c:pt idx="21">
                  <c:v>19.5</c:v>
                </c:pt>
                <c:pt idx="22">
                  <c:v>20.8</c:v>
                </c:pt>
                <c:pt idx="23">
                  <c:v>17.2</c:v>
                </c:pt>
              </c:numCache>
            </c:numRef>
          </c:val>
        </c:ser>
        <c:marker val="1"/>
        <c:axId val="98921088"/>
        <c:axId val="100557568"/>
      </c:lineChart>
      <c:dateAx>
        <c:axId val="9892108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0557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55756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921088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Nottingham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June 2014</a:t>
            </a:r>
          </a:p>
        </c:rich>
      </c:tx>
      <c:layout>
        <c:manualLayout>
          <c:xMode val="edge"/>
          <c:yMode val="edge"/>
          <c:x val="0.12535416666666668"/>
          <c:y val="2.3598820058997026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[1]Sheet1!$C$1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[1]Sheet1!$A$3:$A$33</c:f>
              <c:numCache>
                <c:formatCode>General</c:formatCode>
                <c:ptCount val="3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</c:numCache>
            </c:numRef>
          </c:cat>
          <c:val>
            <c:numRef>
              <c:f>[1]Sheet1!$C$3:$C$33</c:f>
              <c:numCache>
                <c:formatCode>General</c:formatCode>
                <c:ptCount val="31"/>
                <c:pt idx="0">
                  <c:v>16.3</c:v>
                </c:pt>
                <c:pt idx="1">
                  <c:v>26.7</c:v>
                </c:pt>
                <c:pt idx="2">
                  <c:v>14.2</c:v>
                </c:pt>
                <c:pt idx="3">
                  <c:v>12.4</c:v>
                </c:pt>
                <c:pt idx="4">
                  <c:v>10.4</c:v>
                </c:pt>
                <c:pt idx="5">
                  <c:v>19.899999999999999</c:v>
                </c:pt>
                <c:pt idx="6">
                  <c:v>20</c:v>
                </c:pt>
                <c:pt idx="7">
                  <c:v>17.899999999999999</c:v>
                </c:pt>
                <c:pt idx="8">
                  <c:v>15.4</c:v>
                </c:pt>
                <c:pt idx="9">
                  <c:v>41.7</c:v>
                </c:pt>
                <c:pt idx="10">
                  <c:v>25</c:v>
                </c:pt>
                <c:pt idx="11">
                  <c:v>18.3</c:v>
                </c:pt>
                <c:pt idx="12">
                  <c:v>13.3</c:v>
                </c:pt>
                <c:pt idx="13">
                  <c:v>16.7</c:v>
                </c:pt>
                <c:pt idx="14">
                  <c:v>12.9</c:v>
                </c:pt>
                <c:pt idx="15">
                  <c:v>14.6</c:v>
                </c:pt>
                <c:pt idx="16">
                  <c:v>13.8</c:v>
                </c:pt>
                <c:pt idx="17">
                  <c:v>13.1</c:v>
                </c:pt>
                <c:pt idx="18">
                  <c:v>16.3</c:v>
                </c:pt>
                <c:pt idx="19">
                  <c:v>22.9</c:v>
                </c:pt>
                <c:pt idx="20">
                  <c:v>15.8</c:v>
                </c:pt>
                <c:pt idx="21">
                  <c:v>19.5</c:v>
                </c:pt>
                <c:pt idx="22">
                  <c:v>20.8</c:v>
                </c:pt>
                <c:pt idx="23">
                  <c:v>17.2</c:v>
                </c:pt>
              </c:numCache>
            </c:numRef>
          </c:val>
        </c:ser>
        <c:ser>
          <c:idx val="1"/>
          <c:order val="1"/>
          <c:tx>
            <c:strRef>
              <c:f>[1]Sheet1!$G$1</c:f>
              <c:strCache>
                <c:ptCount val="1"/>
                <c:pt idx="0">
                  <c:v>Nottingham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[1]Sheet1!$G$3:$G$33</c:f>
              <c:numCache>
                <c:formatCode>General</c:formatCode>
                <c:ptCount val="31"/>
                <c:pt idx="0">
                  <c:v>23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13</c:v>
                </c:pt>
                <c:pt idx="8">
                  <c:v>18</c:v>
                </c:pt>
                <c:pt idx="9">
                  <c:v>13</c:v>
                </c:pt>
                <c:pt idx="10">
                  <c:v>15</c:v>
                </c:pt>
                <c:pt idx="11">
                  <c:v>19</c:v>
                </c:pt>
                <c:pt idx="12">
                  <c:v>21</c:v>
                </c:pt>
                <c:pt idx="13">
                  <c:v>20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17</c:v>
                </c:pt>
                <c:pt idx="21">
                  <c:v>20</c:v>
                </c:pt>
                <c:pt idx="22">
                  <c:v>21</c:v>
                </c:pt>
              </c:numCache>
            </c:numRef>
          </c:val>
        </c:ser>
        <c:marker val="1"/>
        <c:axId val="98566912"/>
        <c:axId val="98568832"/>
      </c:lineChart>
      <c:dateAx>
        <c:axId val="98566912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568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56883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56691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August 2014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01"/>
          <c:h val="0.63716997709824741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[2]Sheet1!$A$3:$A$33</c:f>
              <c:numCache>
                <c:formatCode>General</c:formatCode>
                <c:ptCount val="31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  <c:pt idx="30">
                  <c:v>41882</c:v>
                </c:pt>
              </c:numCache>
            </c:numRef>
          </c:cat>
          <c:val>
            <c:numRef>
              <c:f>[2]Sheet1!$C$3:$C$33</c:f>
              <c:numCache>
                <c:formatCode>General</c:formatCode>
                <c:ptCount val="31"/>
                <c:pt idx="0">
                  <c:v>46.8</c:v>
                </c:pt>
                <c:pt idx="1">
                  <c:v>19.2</c:v>
                </c:pt>
                <c:pt idx="2">
                  <c:v>15.4</c:v>
                </c:pt>
                <c:pt idx="3">
                  <c:v>20.2</c:v>
                </c:pt>
                <c:pt idx="4">
                  <c:v>32.9</c:v>
                </c:pt>
                <c:pt idx="5">
                  <c:v>8.8000000000000007</c:v>
                </c:pt>
                <c:pt idx="6">
                  <c:v>15.8</c:v>
                </c:pt>
                <c:pt idx="7">
                  <c:v>21.7</c:v>
                </c:pt>
                <c:pt idx="8">
                  <c:v>15.8</c:v>
                </c:pt>
                <c:pt idx="9">
                  <c:v>10.8</c:v>
                </c:pt>
                <c:pt idx="10">
                  <c:v>15</c:v>
                </c:pt>
                <c:pt idx="11">
                  <c:v>20.8</c:v>
                </c:pt>
                <c:pt idx="12">
                  <c:v>14.2</c:v>
                </c:pt>
                <c:pt idx="13">
                  <c:v>17.5</c:v>
                </c:pt>
                <c:pt idx="14">
                  <c:v>12.5</c:v>
                </c:pt>
                <c:pt idx="15">
                  <c:v>9.6</c:v>
                </c:pt>
                <c:pt idx="16">
                  <c:v>10</c:v>
                </c:pt>
                <c:pt idx="17">
                  <c:v>12</c:v>
                </c:pt>
                <c:pt idx="18">
                  <c:v>9.6</c:v>
                </c:pt>
                <c:pt idx="19">
                  <c:v>12.5</c:v>
                </c:pt>
                <c:pt idx="20">
                  <c:v>15.4</c:v>
                </c:pt>
                <c:pt idx="21">
                  <c:v>10</c:v>
                </c:pt>
                <c:pt idx="22">
                  <c:v>9.1</c:v>
                </c:pt>
                <c:pt idx="23">
                  <c:v>29.2</c:v>
                </c:pt>
                <c:pt idx="24">
                  <c:v>8.3000000000000007</c:v>
                </c:pt>
                <c:pt idx="25">
                  <c:v>16.7</c:v>
                </c:pt>
                <c:pt idx="26">
                  <c:v>17.600000000000001</c:v>
                </c:pt>
                <c:pt idx="27">
                  <c:v>36.5</c:v>
                </c:pt>
                <c:pt idx="28">
                  <c:v>28.3</c:v>
                </c:pt>
                <c:pt idx="29">
                  <c:v>10.8</c:v>
                </c:pt>
                <c:pt idx="30">
                  <c:v>12.5</c:v>
                </c:pt>
              </c:numCache>
            </c:numRef>
          </c:val>
        </c:ser>
        <c:marker val="1"/>
        <c:axId val="98597504"/>
        <c:axId val="100762368"/>
      </c:lineChart>
      <c:dateAx>
        <c:axId val="98597504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0762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76236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59750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Nottingham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August 2014</a:t>
            </a:r>
          </a:p>
        </c:rich>
      </c:tx>
      <c:layout>
        <c:manualLayout>
          <c:xMode val="edge"/>
          <c:yMode val="edge"/>
          <c:x val="0.12535416666666668"/>
          <c:y val="2.3598820058997036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[2]Sheet1!$C$1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[2]Sheet1!$A$3:$A$33</c:f>
              <c:numCache>
                <c:formatCode>General</c:formatCode>
                <c:ptCount val="31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  <c:pt idx="30">
                  <c:v>41882</c:v>
                </c:pt>
              </c:numCache>
            </c:numRef>
          </c:cat>
          <c:val>
            <c:numRef>
              <c:f>[2]Sheet1!$C$3:$C$33</c:f>
              <c:numCache>
                <c:formatCode>General</c:formatCode>
                <c:ptCount val="31"/>
                <c:pt idx="0">
                  <c:v>46.8</c:v>
                </c:pt>
                <c:pt idx="1">
                  <c:v>19.2</c:v>
                </c:pt>
                <c:pt idx="2">
                  <c:v>15.4</c:v>
                </c:pt>
                <c:pt idx="3">
                  <c:v>20.2</c:v>
                </c:pt>
                <c:pt idx="4">
                  <c:v>32.9</c:v>
                </c:pt>
                <c:pt idx="5">
                  <c:v>8.8000000000000007</c:v>
                </c:pt>
                <c:pt idx="6">
                  <c:v>15.8</c:v>
                </c:pt>
                <c:pt idx="7">
                  <c:v>21.7</c:v>
                </c:pt>
                <c:pt idx="8">
                  <c:v>15.8</c:v>
                </c:pt>
                <c:pt idx="9">
                  <c:v>10.8</c:v>
                </c:pt>
                <c:pt idx="10">
                  <c:v>15</c:v>
                </c:pt>
                <c:pt idx="11">
                  <c:v>20.8</c:v>
                </c:pt>
                <c:pt idx="12">
                  <c:v>14.2</c:v>
                </c:pt>
                <c:pt idx="13">
                  <c:v>17.5</c:v>
                </c:pt>
                <c:pt idx="14">
                  <c:v>12.5</c:v>
                </c:pt>
                <c:pt idx="15">
                  <c:v>9.6</c:v>
                </c:pt>
                <c:pt idx="16">
                  <c:v>10</c:v>
                </c:pt>
                <c:pt idx="17">
                  <c:v>12</c:v>
                </c:pt>
                <c:pt idx="18">
                  <c:v>9.6</c:v>
                </c:pt>
                <c:pt idx="19">
                  <c:v>12.5</c:v>
                </c:pt>
                <c:pt idx="20">
                  <c:v>15.4</c:v>
                </c:pt>
                <c:pt idx="21">
                  <c:v>10</c:v>
                </c:pt>
                <c:pt idx="22">
                  <c:v>9.1</c:v>
                </c:pt>
                <c:pt idx="23">
                  <c:v>29.2</c:v>
                </c:pt>
                <c:pt idx="24">
                  <c:v>8.3000000000000007</c:v>
                </c:pt>
                <c:pt idx="25">
                  <c:v>16.7</c:v>
                </c:pt>
                <c:pt idx="26">
                  <c:v>17.600000000000001</c:v>
                </c:pt>
                <c:pt idx="27">
                  <c:v>36.5</c:v>
                </c:pt>
                <c:pt idx="28">
                  <c:v>28.3</c:v>
                </c:pt>
                <c:pt idx="29">
                  <c:v>10.8</c:v>
                </c:pt>
                <c:pt idx="30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[2]Sheet1!$G$1</c:f>
              <c:strCache>
                <c:ptCount val="1"/>
                <c:pt idx="0">
                  <c:v>Nottingham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[2]Sheet1!$G$3:$G$33</c:f>
              <c:numCache>
                <c:formatCode>General</c:formatCode>
                <c:ptCount val="31"/>
                <c:pt idx="0">
                  <c:v>27</c:v>
                </c:pt>
                <c:pt idx="1">
                  <c:v>20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15</c:v>
                </c:pt>
                <c:pt idx="6">
                  <c:v>16</c:v>
                </c:pt>
                <c:pt idx="7">
                  <c:v>20</c:v>
                </c:pt>
                <c:pt idx="8">
                  <c:v>14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13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17</c:v>
                </c:pt>
                <c:pt idx="27">
                  <c:v>17</c:v>
                </c:pt>
                <c:pt idx="28">
                  <c:v>14</c:v>
                </c:pt>
                <c:pt idx="29">
                  <c:v>14</c:v>
                </c:pt>
                <c:pt idx="30">
                  <c:v>15</c:v>
                </c:pt>
              </c:numCache>
            </c:numRef>
          </c:val>
        </c:ser>
        <c:marker val="1"/>
        <c:axId val="103305984"/>
        <c:axId val="103307904"/>
      </c:lineChart>
      <c:dateAx>
        <c:axId val="103305984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3079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330790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30598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September 2014</a:t>
            </a:r>
          </a:p>
        </c:rich>
      </c:tx>
      <c:layout>
        <c:manualLayout>
          <c:xMode val="edge"/>
          <c:yMode val="edge"/>
          <c:x val="0.34687532808398946"/>
          <c:y val="3.53982300884955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79"/>
          <c:h val="0.637169977098247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[3]Sheet1!$A$3:$A$33</c:f>
              <c:numCache>
                <c:formatCode>General</c:formatCode>
                <c:ptCount val="31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41888</c:v>
                </c:pt>
                <c:pt idx="6">
                  <c:v>41889</c:v>
                </c:pt>
                <c:pt idx="7">
                  <c:v>41890</c:v>
                </c:pt>
                <c:pt idx="8">
                  <c:v>41891</c:v>
                </c:pt>
                <c:pt idx="9">
                  <c:v>41892</c:v>
                </c:pt>
                <c:pt idx="10">
                  <c:v>41893</c:v>
                </c:pt>
                <c:pt idx="11">
                  <c:v>41894</c:v>
                </c:pt>
                <c:pt idx="12">
                  <c:v>41895</c:v>
                </c:pt>
                <c:pt idx="13">
                  <c:v>41896</c:v>
                </c:pt>
                <c:pt idx="14">
                  <c:v>41897</c:v>
                </c:pt>
                <c:pt idx="15">
                  <c:v>41898</c:v>
                </c:pt>
                <c:pt idx="16">
                  <c:v>41899</c:v>
                </c:pt>
                <c:pt idx="17">
                  <c:v>41900</c:v>
                </c:pt>
                <c:pt idx="18">
                  <c:v>41901</c:v>
                </c:pt>
                <c:pt idx="19">
                  <c:v>41902</c:v>
                </c:pt>
                <c:pt idx="20">
                  <c:v>41903</c:v>
                </c:pt>
                <c:pt idx="21">
                  <c:v>41904</c:v>
                </c:pt>
                <c:pt idx="22">
                  <c:v>41905</c:v>
                </c:pt>
                <c:pt idx="23">
                  <c:v>41906</c:v>
                </c:pt>
                <c:pt idx="24">
                  <c:v>41907</c:v>
                </c:pt>
                <c:pt idx="25">
                  <c:v>41908</c:v>
                </c:pt>
                <c:pt idx="26">
                  <c:v>41909</c:v>
                </c:pt>
                <c:pt idx="27">
                  <c:v>41910</c:v>
                </c:pt>
                <c:pt idx="28">
                  <c:v>41911</c:v>
                </c:pt>
                <c:pt idx="29">
                  <c:v>41912</c:v>
                </c:pt>
              </c:numCache>
            </c:numRef>
          </c:cat>
          <c:val>
            <c:numRef>
              <c:f>[3]Sheet1!$C$3:$C$33</c:f>
              <c:numCache>
                <c:formatCode>General</c:formatCode>
                <c:ptCount val="31"/>
                <c:pt idx="0">
                  <c:v>21.5</c:v>
                </c:pt>
                <c:pt idx="1">
                  <c:v>19.100000000000001</c:v>
                </c:pt>
                <c:pt idx="2">
                  <c:v>24.2</c:v>
                </c:pt>
                <c:pt idx="3">
                  <c:v>29.9</c:v>
                </c:pt>
                <c:pt idx="4">
                  <c:v>40.200000000000003</c:v>
                </c:pt>
                <c:pt idx="5">
                  <c:v>42.1</c:v>
                </c:pt>
                <c:pt idx="6">
                  <c:v>11.3</c:v>
                </c:pt>
                <c:pt idx="7">
                  <c:v>17.899999999999999</c:v>
                </c:pt>
                <c:pt idx="8">
                  <c:v>24.6</c:v>
                </c:pt>
                <c:pt idx="9">
                  <c:v>36.299999999999997</c:v>
                </c:pt>
                <c:pt idx="10">
                  <c:v>30.5</c:v>
                </c:pt>
                <c:pt idx="11">
                  <c:v>26.6</c:v>
                </c:pt>
                <c:pt idx="12">
                  <c:v>11.3</c:v>
                </c:pt>
                <c:pt idx="13">
                  <c:v>14.2</c:v>
                </c:pt>
                <c:pt idx="14">
                  <c:v>22.9</c:v>
                </c:pt>
                <c:pt idx="15">
                  <c:v>25.8</c:v>
                </c:pt>
                <c:pt idx="16">
                  <c:v>34.200000000000003</c:v>
                </c:pt>
                <c:pt idx="17">
                  <c:v>77.900000000000006</c:v>
                </c:pt>
                <c:pt idx="18">
                  <c:v>38.799999999999997</c:v>
                </c:pt>
                <c:pt idx="19">
                  <c:v>26.7</c:v>
                </c:pt>
                <c:pt idx="20">
                  <c:v>20</c:v>
                </c:pt>
                <c:pt idx="21">
                  <c:v>34.6</c:v>
                </c:pt>
                <c:pt idx="22">
                  <c:v>50</c:v>
                </c:pt>
                <c:pt idx="23">
                  <c:v>19.2</c:v>
                </c:pt>
                <c:pt idx="24">
                  <c:v>19.600000000000001</c:v>
                </c:pt>
                <c:pt idx="25">
                  <c:v>11.3</c:v>
                </c:pt>
                <c:pt idx="26">
                  <c:v>21.7</c:v>
                </c:pt>
                <c:pt idx="27">
                  <c:v>14.2</c:v>
                </c:pt>
                <c:pt idx="28">
                  <c:v>43.8</c:v>
                </c:pt>
                <c:pt idx="29">
                  <c:v>28.3</c:v>
                </c:pt>
              </c:numCache>
            </c:numRef>
          </c:val>
        </c:ser>
        <c:marker val="1"/>
        <c:axId val="88790912"/>
        <c:axId val="48312320"/>
      </c:lineChart>
      <c:dateAx>
        <c:axId val="88790912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12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831232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79091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Nottingham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September 2014</a:t>
            </a:r>
          </a:p>
        </c:rich>
      </c:tx>
      <c:layout>
        <c:manualLayout>
          <c:xMode val="edge"/>
          <c:yMode val="edge"/>
          <c:x val="0.12535416666666668"/>
          <c:y val="2.3598820058997039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[3]Sheet1!$C$1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[3]Sheet1!$A$3:$A$33</c:f>
              <c:numCache>
                <c:formatCode>General</c:formatCode>
                <c:ptCount val="31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41888</c:v>
                </c:pt>
                <c:pt idx="6">
                  <c:v>41889</c:v>
                </c:pt>
                <c:pt idx="7">
                  <c:v>41890</c:v>
                </c:pt>
                <c:pt idx="8">
                  <c:v>41891</c:v>
                </c:pt>
                <c:pt idx="9">
                  <c:v>41892</c:v>
                </c:pt>
                <c:pt idx="10">
                  <c:v>41893</c:v>
                </c:pt>
                <c:pt idx="11">
                  <c:v>41894</c:v>
                </c:pt>
                <c:pt idx="12">
                  <c:v>41895</c:v>
                </c:pt>
                <c:pt idx="13">
                  <c:v>41896</c:v>
                </c:pt>
                <c:pt idx="14">
                  <c:v>41897</c:v>
                </c:pt>
                <c:pt idx="15">
                  <c:v>41898</c:v>
                </c:pt>
                <c:pt idx="16">
                  <c:v>41899</c:v>
                </c:pt>
                <c:pt idx="17">
                  <c:v>41900</c:v>
                </c:pt>
                <c:pt idx="18">
                  <c:v>41901</c:v>
                </c:pt>
                <c:pt idx="19">
                  <c:v>41902</c:v>
                </c:pt>
                <c:pt idx="20">
                  <c:v>41903</c:v>
                </c:pt>
                <c:pt idx="21">
                  <c:v>41904</c:v>
                </c:pt>
                <c:pt idx="22">
                  <c:v>41905</c:v>
                </c:pt>
                <c:pt idx="23">
                  <c:v>41906</c:v>
                </c:pt>
                <c:pt idx="24">
                  <c:v>41907</c:v>
                </c:pt>
                <c:pt idx="25">
                  <c:v>41908</c:v>
                </c:pt>
                <c:pt idx="26">
                  <c:v>41909</c:v>
                </c:pt>
                <c:pt idx="27">
                  <c:v>41910</c:v>
                </c:pt>
                <c:pt idx="28">
                  <c:v>41911</c:v>
                </c:pt>
                <c:pt idx="29">
                  <c:v>41912</c:v>
                </c:pt>
              </c:numCache>
            </c:numRef>
          </c:cat>
          <c:val>
            <c:numRef>
              <c:f>[3]Sheet1!$C$3:$C$33</c:f>
              <c:numCache>
                <c:formatCode>General</c:formatCode>
                <c:ptCount val="31"/>
                <c:pt idx="0">
                  <c:v>21.5</c:v>
                </c:pt>
                <c:pt idx="1">
                  <c:v>19.100000000000001</c:v>
                </c:pt>
                <c:pt idx="2">
                  <c:v>24.2</c:v>
                </c:pt>
                <c:pt idx="3">
                  <c:v>29.9</c:v>
                </c:pt>
                <c:pt idx="4">
                  <c:v>40.200000000000003</c:v>
                </c:pt>
                <c:pt idx="5">
                  <c:v>42.1</c:v>
                </c:pt>
                <c:pt idx="6">
                  <c:v>11.3</c:v>
                </c:pt>
                <c:pt idx="7">
                  <c:v>17.899999999999999</c:v>
                </c:pt>
                <c:pt idx="8">
                  <c:v>24.6</c:v>
                </c:pt>
                <c:pt idx="9">
                  <c:v>36.299999999999997</c:v>
                </c:pt>
                <c:pt idx="10">
                  <c:v>30.5</c:v>
                </c:pt>
                <c:pt idx="11">
                  <c:v>26.6</c:v>
                </c:pt>
                <c:pt idx="12">
                  <c:v>11.3</c:v>
                </c:pt>
                <c:pt idx="13">
                  <c:v>14.2</c:v>
                </c:pt>
                <c:pt idx="14">
                  <c:v>22.9</c:v>
                </c:pt>
                <c:pt idx="15">
                  <c:v>25.8</c:v>
                </c:pt>
                <c:pt idx="16">
                  <c:v>34.200000000000003</c:v>
                </c:pt>
                <c:pt idx="17">
                  <c:v>77.900000000000006</c:v>
                </c:pt>
                <c:pt idx="18">
                  <c:v>38.799999999999997</c:v>
                </c:pt>
                <c:pt idx="19">
                  <c:v>26.7</c:v>
                </c:pt>
                <c:pt idx="20">
                  <c:v>20</c:v>
                </c:pt>
                <c:pt idx="21">
                  <c:v>34.6</c:v>
                </c:pt>
                <c:pt idx="22">
                  <c:v>50</c:v>
                </c:pt>
                <c:pt idx="23">
                  <c:v>19.2</c:v>
                </c:pt>
                <c:pt idx="24">
                  <c:v>19.600000000000001</c:v>
                </c:pt>
                <c:pt idx="25">
                  <c:v>11.3</c:v>
                </c:pt>
                <c:pt idx="26">
                  <c:v>21.7</c:v>
                </c:pt>
                <c:pt idx="27">
                  <c:v>14.2</c:v>
                </c:pt>
                <c:pt idx="28">
                  <c:v>43.8</c:v>
                </c:pt>
                <c:pt idx="29">
                  <c:v>28.3</c:v>
                </c:pt>
              </c:numCache>
            </c:numRef>
          </c:val>
        </c:ser>
        <c:ser>
          <c:idx val="1"/>
          <c:order val="1"/>
          <c:tx>
            <c:strRef>
              <c:f>[3]Sheet1!$G$1</c:f>
              <c:strCache>
                <c:ptCount val="1"/>
                <c:pt idx="0">
                  <c:v>Nottingham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[3]Sheet1!$G$3:$G$33</c:f>
              <c:numCache>
                <c:formatCode>General</c:formatCode>
                <c:ptCount val="31"/>
                <c:pt idx="0">
                  <c:v>16</c:v>
                </c:pt>
                <c:pt idx="1">
                  <c:v>19</c:v>
                </c:pt>
                <c:pt idx="2">
                  <c:v>24</c:v>
                </c:pt>
                <c:pt idx="3">
                  <c:v>33</c:v>
                </c:pt>
                <c:pt idx="4">
                  <c:v>48</c:v>
                </c:pt>
                <c:pt idx="5">
                  <c:v>44</c:v>
                </c:pt>
                <c:pt idx="6">
                  <c:v>23</c:v>
                </c:pt>
                <c:pt idx="7">
                  <c:v>20</c:v>
                </c:pt>
                <c:pt idx="8">
                  <c:v>31</c:v>
                </c:pt>
                <c:pt idx="9">
                  <c:v>33</c:v>
                </c:pt>
                <c:pt idx="10">
                  <c:v>35</c:v>
                </c:pt>
                <c:pt idx="11">
                  <c:v>32</c:v>
                </c:pt>
                <c:pt idx="12">
                  <c:v>18</c:v>
                </c:pt>
                <c:pt idx="13">
                  <c:v>20</c:v>
                </c:pt>
                <c:pt idx="14">
                  <c:v>26</c:v>
                </c:pt>
                <c:pt idx="15">
                  <c:v>31</c:v>
                </c:pt>
                <c:pt idx="16">
                  <c:v>42</c:v>
                </c:pt>
                <c:pt idx="17">
                  <c:v>48</c:v>
                </c:pt>
                <c:pt idx="18">
                  <c:v>48</c:v>
                </c:pt>
                <c:pt idx="19">
                  <c:v>32</c:v>
                </c:pt>
                <c:pt idx="20">
                  <c:v>23</c:v>
                </c:pt>
                <c:pt idx="21">
                  <c:v>41</c:v>
                </c:pt>
                <c:pt idx="22">
                  <c:v>38</c:v>
                </c:pt>
                <c:pt idx="23">
                  <c:v>20</c:v>
                </c:pt>
                <c:pt idx="24">
                  <c:v>15</c:v>
                </c:pt>
                <c:pt idx="25">
                  <c:v>17</c:v>
                </c:pt>
                <c:pt idx="26">
                  <c:v>28</c:v>
                </c:pt>
                <c:pt idx="27">
                  <c:v>22</c:v>
                </c:pt>
                <c:pt idx="28">
                  <c:v>35</c:v>
                </c:pt>
                <c:pt idx="29">
                  <c:v>26</c:v>
                </c:pt>
              </c:numCache>
            </c:numRef>
          </c:val>
        </c:ser>
        <c:marker val="1"/>
        <c:axId val="48234880"/>
        <c:axId val="48236416"/>
      </c:lineChart>
      <c:dateAx>
        <c:axId val="48234880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2364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823641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234880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October 2014</a:t>
            </a:r>
          </a:p>
        </c:rich>
      </c:tx>
      <c:layout>
        <c:manualLayout>
          <c:xMode val="edge"/>
          <c:yMode val="edge"/>
          <c:x val="0.34687532808398946"/>
          <c:y val="3.53982300884955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79"/>
          <c:h val="0.637169977098247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[4]Sheet1!$A$3:$A$33</c:f>
              <c:numCache>
                <c:formatCode>General</c:formatCode>
                <c:ptCount val="31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</c:numCache>
            </c:numRef>
          </c:cat>
          <c:val>
            <c:numRef>
              <c:f>[4]Sheet1!$C$3:$C$33</c:f>
              <c:numCache>
                <c:formatCode>General</c:formatCode>
                <c:ptCount val="31"/>
                <c:pt idx="0">
                  <c:v>16.600000000000001</c:v>
                </c:pt>
                <c:pt idx="1">
                  <c:v>31.7</c:v>
                </c:pt>
                <c:pt idx="2">
                  <c:v>42.9</c:v>
                </c:pt>
                <c:pt idx="3">
                  <c:v>17.100000000000001</c:v>
                </c:pt>
                <c:pt idx="4">
                  <c:v>12.1</c:v>
                </c:pt>
                <c:pt idx="5">
                  <c:v>10.8</c:v>
                </c:pt>
                <c:pt idx="6">
                  <c:v>21.7</c:v>
                </c:pt>
                <c:pt idx="7">
                  <c:v>25.8</c:v>
                </c:pt>
                <c:pt idx="8">
                  <c:v>30</c:v>
                </c:pt>
                <c:pt idx="9">
                  <c:v>30</c:v>
                </c:pt>
                <c:pt idx="10">
                  <c:v>18.3</c:v>
                </c:pt>
                <c:pt idx="11">
                  <c:v>15.4</c:v>
                </c:pt>
                <c:pt idx="12">
                  <c:v>8.3000000000000007</c:v>
                </c:pt>
                <c:pt idx="13">
                  <c:v>9.1</c:v>
                </c:pt>
                <c:pt idx="14">
                  <c:v>13.8</c:v>
                </c:pt>
                <c:pt idx="15">
                  <c:v>19.600000000000001</c:v>
                </c:pt>
                <c:pt idx="16">
                  <c:v>32.9</c:v>
                </c:pt>
                <c:pt idx="17">
                  <c:v>19.2</c:v>
                </c:pt>
                <c:pt idx="18">
                  <c:v>14.2</c:v>
                </c:pt>
                <c:pt idx="19">
                  <c:v>15.8</c:v>
                </c:pt>
                <c:pt idx="20">
                  <c:v>10.4</c:v>
                </c:pt>
                <c:pt idx="21">
                  <c:v>22.1</c:v>
                </c:pt>
                <c:pt idx="22">
                  <c:v>15.8</c:v>
                </c:pt>
                <c:pt idx="23">
                  <c:v>21.3</c:v>
                </c:pt>
                <c:pt idx="24">
                  <c:v>12.9</c:v>
                </c:pt>
                <c:pt idx="25">
                  <c:v>15</c:v>
                </c:pt>
                <c:pt idx="26">
                  <c:v>37.9</c:v>
                </c:pt>
                <c:pt idx="27">
                  <c:v>36.700000000000003</c:v>
                </c:pt>
                <c:pt idx="28">
                  <c:v>15.8</c:v>
                </c:pt>
                <c:pt idx="29">
                  <c:v>48.3</c:v>
                </c:pt>
                <c:pt idx="30">
                  <c:v>59.6</c:v>
                </c:pt>
              </c:numCache>
            </c:numRef>
          </c:val>
        </c:ser>
        <c:marker val="1"/>
        <c:axId val="44147072"/>
        <c:axId val="44148992"/>
      </c:lineChart>
      <c:dateAx>
        <c:axId val="44147072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148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14899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14707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98425196850393704" right="0.98425196850393704" top="1.5748031496062993" bottom="0.98425196850393704" header="0.31496062992125984" footer="0.31496062992125984"/>
  <pageSetup paperSize="8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23</xdr:row>
      <xdr:rowOff>85725</xdr:rowOff>
    </xdr:from>
    <xdr:to>
      <xdr:col>19</xdr:col>
      <xdr:colOff>76200</xdr:colOff>
      <xdr:row>43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23</xdr:row>
      <xdr:rowOff>0</xdr:rowOff>
    </xdr:from>
    <xdr:to>
      <xdr:col>25</xdr:col>
      <xdr:colOff>66675</xdr:colOff>
      <xdr:row>42</xdr:row>
      <xdr:rowOff>152400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371475</xdr:colOff>
      <xdr:row>21</xdr:row>
      <xdr:rowOff>142875</xdr:rowOff>
    </xdr:from>
    <xdr:to>
      <xdr:col>18</xdr:col>
      <xdr:colOff>371475</xdr:colOff>
      <xdr:row>41</xdr:row>
      <xdr:rowOff>133350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23</xdr:row>
      <xdr:rowOff>0</xdr:rowOff>
    </xdr:from>
    <xdr:to>
      <xdr:col>25</xdr:col>
      <xdr:colOff>66675</xdr:colOff>
      <xdr:row>42</xdr:row>
      <xdr:rowOff>152400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23</xdr:row>
      <xdr:rowOff>0</xdr:rowOff>
    </xdr:from>
    <xdr:to>
      <xdr:col>25</xdr:col>
      <xdr:colOff>66675</xdr:colOff>
      <xdr:row>42</xdr:row>
      <xdr:rowOff>152400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23</xdr:row>
      <xdr:rowOff>0</xdr:rowOff>
    </xdr:from>
    <xdr:to>
      <xdr:col>25</xdr:col>
      <xdr:colOff>66675</xdr:colOff>
      <xdr:row>42</xdr:row>
      <xdr:rowOff>152400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23</xdr:row>
      <xdr:rowOff>0</xdr:rowOff>
    </xdr:from>
    <xdr:to>
      <xdr:col>25</xdr:col>
      <xdr:colOff>66675</xdr:colOff>
      <xdr:row>42</xdr:row>
      <xdr:rowOff>152400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-22325" y="-22325"/>
    <xdr:ext cx="13202544" cy="82257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06%20June%202014,%20PM10%20-%20Bradgate%20Dri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rees\Local%20Settings\Temporary%20Internet%20Files\Content.Outlook\8SIWGD8V\August%202014%20PM10%20-%20Bradgate%20Driv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09%20September%202014,%20PM10%20-%20Bradgate%20Driv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10%20October%202014,%20PM10%20-%20Bradgate%20Driv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11%20November%202014,%20PM10%20-%20Bradgate%20Driv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12%20December%202014,%20PM10%20-%20Bradgate%20Dri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Bradgate Drive - 24 hour mean PM10 (ug/m3)</v>
          </cell>
          <cell r="G1" t="str">
            <v>Nottingham Centre (AURN) - provisional data</v>
          </cell>
        </row>
        <row r="3">
          <cell r="A3">
            <v>41791</v>
          </cell>
          <cell r="C3">
            <v>16.3</v>
          </cell>
          <cell r="G3">
            <v>23</v>
          </cell>
        </row>
        <row r="4">
          <cell r="A4">
            <v>41792</v>
          </cell>
          <cell r="C4">
            <v>26.7</v>
          </cell>
          <cell r="G4">
            <v>15</v>
          </cell>
        </row>
        <row r="5">
          <cell r="A5">
            <v>41793</v>
          </cell>
          <cell r="C5">
            <v>14.2</v>
          </cell>
          <cell r="G5">
            <v>14</v>
          </cell>
        </row>
        <row r="6">
          <cell r="A6">
            <v>41794</v>
          </cell>
          <cell r="C6">
            <v>12.4</v>
          </cell>
          <cell r="G6">
            <v>15</v>
          </cell>
        </row>
        <row r="7">
          <cell r="A7">
            <v>41795</v>
          </cell>
          <cell r="C7">
            <v>10.4</v>
          </cell>
          <cell r="G7">
            <v>12</v>
          </cell>
        </row>
        <row r="8">
          <cell r="A8">
            <v>41796</v>
          </cell>
          <cell r="C8">
            <v>19.899999999999999</v>
          </cell>
          <cell r="G8">
            <v>20</v>
          </cell>
        </row>
        <row r="9">
          <cell r="A9">
            <v>41797</v>
          </cell>
          <cell r="C9">
            <v>20</v>
          </cell>
          <cell r="G9">
            <v>20</v>
          </cell>
        </row>
        <row r="10">
          <cell r="A10">
            <v>41798</v>
          </cell>
          <cell r="C10">
            <v>17.899999999999999</v>
          </cell>
          <cell r="G10">
            <v>13</v>
          </cell>
        </row>
        <row r="11">
          <cell r="A11">
            <v>41799</v>
          </cell>
          <cell r="C11">
            <v>15.4</v>
          </cell>
          <cell r="G11">
            <v>18</v>
          </cell>
        </row>
        <row r="12">
          <cell r="A12">
            <v>41800</v>
          </cell>
          <cell r="C12">
            <v>41.7</v>
          </cell>
          <cell r="G12">
            <v>13</v>
          </cell>
        </row>
        <row r="13">
          <cell r="A13">
            <v>41801</v>
          </cell>
          <cell r="C13">
            <v>25</v>
          </cell>
          <cell r="G13">
            <v>15</v>
          </cell>
        </row>
        <row r="14">
          <cell r="A14">
            <v>41802</v>
          </cell>
          <cell r="C14">
            <v>18.3</v>
          </cell>
          <cell r="G14">
            <v>19</v>
          </cell>
        </row>
        <row r="15">
          <cell r="A15">
            <v>41803</v>
          </cell>
          <cell r="C15">
            <v>13.3</v>
          </cell>
          <cell r="G15">
            <v>21</v>
          </cell>
        </row>
        <row r="16">
          <cell r="A16">
            <v>41804</v>
          </cell>
          <cell r="C16">
            <v>16.7</v>
          </cell>
          <cell r="G16">
            <v>20</v>
          </cell>
        </row>
        <row r="17">
          <cell r="A17">
            <v>41805</v>
          </cell>
          <cell r="C17">
            <v>12.9</v>
          </cell>
          <cell r="G17">
            <v>12</v>
          </cell>
        </row>
        <row r="18">
          <cell r="A18">
            <v>41806</v>
          </cell>
          <cell r="C18">
            <v>14.6</v>
          </cell>
          <cell r="G18">
            <v>12</v>
          </cell>
        </row>
        <row r="19">
          <cell r="A19">
            <v>41807</v>
          </cell>
          <cell r="C19">
            <v>13.8</v>
          </cell>
          <cell r="G19">
            <v>13</v>
          </cell>
        </row>
        <row r="20">
          <cell r="A20">
            <v>41808</v>
          </cell>
          <cell r="C20">
            <v>13.1</v>
          </cell>
          <cell r="G20">
            <v>15</v>
          </cell>
        </row>
        <row r="21">
          <cell r="A21">
            <v>41809</v>
          </cell>
          <cell r="C21">
            <v>16.3</v>
          </cell>
          <cell r="G21">
            <v>16</v>
          </cell>
        </row>
        <row r="22">
          <cell r="A22">
            <v>41810</v>
          </cell>
          <cell r="C22">
            <v>22.9</v>
          </cell>
          <cell r="G22">
            <v>17</v>
          </cell>
        </row>
        <row r="23">
          <cell r="A23">
            <v>41811</v>
          </cell>
          <cell r="C23">
            <v>15.8</v>
          </cell>
          <cell r="G23">
            <v>17</v>
          </cell>
        </row>
        <row r="24">
          <cell r="A24">
            <v>41812</v>
          </cell>
          <cell r="C24">
            <v>19.5</v>
          </cell>
          <cell r="G24">
            <v>20</v>
          </cell>
        </row>
        <row r="25">
          <cell r="A25">
            <v>41813</v>
          </cell>
          <cell r="C25">
            <v>20.8</v>
          </cell>
          <cell r="G25">
            <v>21</v>
          </cell>
        </row>
        <row r="26">
          <cell r="A26">
            <v>41814</v>
          </cell>
          <cell r="C26">
            <v>17.2</v>
          </cell>
        </row>
        <row r="27">
          <cell r="A27">
            <v>41815</v>
          </cell>
        </row>
        <row r="28">
          <cell r="A28">
            <v>41816</v>
          </cell>
        </row>
        <row r="29">
          <cell r="A29">
            <v>41817</v>
          </cell>
        </row>
        <row r="30">
          <cell r="A30">
            <v>41818</v>
          </cell>
        </row>
        <row r="31">
          <cell r="A31">
            <v>41819</v>
          </cell>
        </row>
        <row r="32">
          <cell r="A32">
            <v>41820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Bradgate Drive - 24 hour mean PM10 (ug/m3)</v>
          </cell>
          <cell r="G1" t="str">
            <v>Nottingham Centre (AURN) - provisional data</v>
          </cell>
        </row>
        <row r="3">
          <cell r="A3">
            <v>41852</v>
          </cell>
          <cell r="C3">
            <v>46.8</v>
          </cell>
          <cell r="G3">
            <v>27</v>
          </cell>
        </row>
        <row r="4">
          <cell r="A4">
            <v>41853</v>
          </cell>
          <cell r="C4">
            <v>19.2</v>
          </cell>
          <cell r="G4">
            <v>20</v>
          </cell>
        </row>
        <row r="5">
          <cell r="A5">
            <v>41854</v>
          </cell>
          <cell r="C5">
            <v>15.4</v>
          </cell>
          <cell r="G5">
            <v>12</v>
          </cell>
        </row>
        <row r="6">
          <cell r="A6">
            <v>41855</v>
          </cell>
          <cell r="C6">
            <v>20.2</v>
          </cell>
          <cell r="G6">
            <v>16</v>
          </cell>
        </row>
        <row r="7">
          <cell r="A7">
            <v>41856</v>
          </cell>
          <cell r="C7">
            <v>32.9</v>
          </cell>
          <cell r="G7">
            <v>17</v>
          </cell>
        </row>
        <row r="8">
          <cell r="A8">
            <v>41857</v>
          </cell>
          <cell r="C8">
            <v>8.8000000000000007</v>
          </cell>
          <cell r="G8">
            <v>15</v>
          </cell>
        </row>
        <row r="9">
          <cell r="A9">
            <v>41858</v>
          </cell>
          <cell r="C9">
            <v>15.8</v>
          </cell>
          <cell r="G9">
            <v>16</v>
          </cell>
        </row>
        <row r="10">
          <cell r="A10">
            <v>41859</v>
          </cell>
          <cell r="C10">
            <v>21.7</v>
          </cell>
          <cell r="G10">
            <v>20</v>
          </cell>
        </row>
        <row r="11">
          <cell r="A11">
            <v>41860</v>
          </cell>
          <cell r="C11">
            <v>15.8</v>
          </cell>
          <cell r="G11">
            <v>14</v>
          </cell>
        </row>
        <row r="12">
          <cell r="A12">
            <v>41861</v>
          </cell>
          <cell r="C12">
            <v>10.8</v>
          </cell>
          <cell r="G12">
            <v>10</v>
          </cell>
        </row>
        <row r="13">
          <cell r="A13">
            <v>41862</v>
          </cell>
          <cell r="C13">
            <v>15</v>
          </cell>
          <cell r="G13">
            <v>13</v>
          </cell>
        </row>
        <row r="14">
          <cell r="A14">
            <v>41863</v>
          </cell>
          <cell r="C14">
            <v>20.8</v>
          </cell>
          <cell r="G14">
            <v>13</v>
          </cell>
        </row>
        <row r="15">
          <cell r="A15">
            <v>41864</v>
          </cell>
          <cell r="C15">
            <v>14.2</v>
          </cell>
          <cell r="G15">
            <v>13</v>
          </cell>
        </row>
        <row r="16">
          <cell r="A16">
            <v>41865</v>
          </cell>
          <cell r="C16">
            <v>17.5</v>
          </cell>
          <cell r="G16">
            <v>14</v>
          </cell>
        </row>
        <row r="17">
          <cell r="A17">
            <v>41866</v>
          </cell>
          <cell r="C17">
            <v>12.5</v>
          </cell>
          <cell r="G17">
            <v>16</v>
          </cell>
        </row>
        <row r="18">
          <cell r="A18">
            <v>41867</v>
          </cell>
          <cell r="C18">
            <v>9.6</v>
          </cell>
          <cell r="G18">
            <v>13</v>
          </cell>
        </row>
        <row r="19">
          <cell r="A19">
            <v>41868</v>
          </cell>
          <cell r="C19">
            <v>10</v>
          </cell>
          <cell r="G19">
            <v>12</v>
          </cell>
        </row>
        <row r="20">
          <cell r="A20">
            <v>41869</v>
          </cell>
          <cell r="C20">
            <v>12</v>
          </cell>
          <cell r="G20">
            <v>12</v>
          </cell>
        </row>
        <row r="21">
          <cell r="A21">
            <v>41870</v>
          </cell>
          <cell r="C21">
            <v>9.6</v>
          </cell>
          <cell r="G21">
            <v>12</v>
          </cell>
        </row>
        <row r="22">
          <cell r="A22">
            <v>41871</v>
          </cell>
          <cell r="C22">
            <v>12.5</v>
          </cell>
          <cell r="G22">
            <v>15</v>
          </cell>
        </row>
        <row r="23">
          <cell r="A23">
            <v>41872</v>
          </cell>
          <cell r="C23">
            <v>15.4</v>
          </cell>
          <cell r="G23">
            <v>14</v>
          </cell>
        </row>
        <row r="24">
          <cell r="A24">
            <v>41873</v>
          </cell>
          <cell r="C24">
            <v>10</v>
          </cell>
          <cell r="G24">
            <v>14</v>
          </cell>
        </row>
        <row r="25">
          <cell r="A25">
            <v>41874</v>
          </cell>
          <cell r="C25">
            <v>9.1</v>
          </cell>
          <cell r="G25">
            <v>14</v>
          </cell>
        </row>
        <row r="26">
          <cell r="A26">
            <v>41875</v>
          </cell>
          <cell r="C26">
            <v>29.2</v>
          </cell>
          <cell r="G26">
            <v>15</v>
          </cell>
        </row>
        <row r="27">
          <cell r="A27">
            <v>41876</v>
          </cell>
          <cell r="C27">
            <v>8.3000000000000007</v>
          </cell>
          <cell r="G27">
            <v>14</v>
          </cell>
        </row>
        <row r="28">
          <cell r="A28">
            <v>41877</v>
          </cell>
          <cell r="C28">
            <v>16.7</v>
          </cell>
          <cell r="G28">
            <v>16</v>
          </cell>
        </row>
        <row r="29">
          <cell r="A29">
            <v>41878</v>
          </cell>
          <cell r="C29">
            <v>17.600000000000001</v>
          </cell>
          <cell r="G29">
            <v>17</v>
          </cell>
        </row>
        <row r="30">
          <cell r="A30">
            <v>41879</v>
          </cell>
          <cell r="C30">
            <v>36.5</v>
          </cell>
          <cell r="G30">
            <v>17</v>
          </cell>
        </row>
        <row r="31">
          <cell r="A31">
            <v>41880</v>
          </cell>
          <cell r="C31">
            <v>28.3</v>
          </cell>
          <cell r="G31">
            <v>14</v>
          </cell>
        </row>
        <row r="32">
          <cell r="A32">
            <v>41881</v>
          </cell>
          <cell r="C32">
            <v>10.8</v>
          </cell>
          <cell r="G32">
            <v>14</v>
          </cell>
        </row>
        <row r="33">
          <cell r="A33">
            <v>41882</v>
          </cell>
          <cell r="C33">
            <v>12.5</v>
          </cell>
          <cell r="G33">
            <v>15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Bradgate Drive - 24 hour mean PM10 (ug/m3)</v>
          </cell>
          <cell r="G1" t="str">
            <v>Nottingham Centre (AURN) - provisional data</v>
          </cell>
        </row>
        <row r="3">
          <cell r="A3">
            <v>41883</v>
          </cell>
          <cell r="C3">
            <v>21.5</v>
          </cell>
          <cell r="G3">
            <v>16</v>
          </cell>
        </row>
        <row r="4">
          <cell r="A4">
            <v>41884</v>
          </cell>
          <cell r="C4">
            <v>19.100000000000001</v>
          </cell>
          <cell r="G4">
            <v>19</v>
          </cell>
        </row>
        <row r="5">
          <cell r="A5">
            <v>41885</v>
          </cell>
          <cell r="C5">
            <v>24.2</v>
          </cell>
          <cell r="G5">
            <v>24</v>
          </cell>
        </row>
        <row r="6">
          <cell r="A6">
            <v>41886</v>
          </cell>
          <cell r="C6">
            <v>29.9</v>
          </cell>
          <cell r="G6">
            <v>33</v>
          </cell>
        </row>
        <row r="7">
          <cell r="A7">
            <v>41887</v>
          </cell>
          <cell r="C7">
            <v>40.200000000000003</v>
          </cell>
          <cell r="G7">
            <v>48</v>
          </cell>
        </row>
        <row r="8">
          <cell r="A8">
            <v>41888</v>
          </cell>
          <cell r="C8">
            <v>42.1</v>
          </cell>
          <cell r="G8">
            <v>44</v>
          </cell>
        </row>
        <row r="9">
          <cell r="A9">
            <v>41889</v>
          </cell>
          <cell r="C9">
            <v>11.3</v>
          </cell>
          <cell r="G9">
            <v>23</v>
          </cell>
        </row>
        <row r="10">
          <cell r="A10">
            <v>41890</v>
          </cell>
          <cell r="C10">
            <v>17.899999999999999</v>
          </cell>
          <cell r="G10">
            <v>20</v>
          </cell>
        </row>
        <row r="11">
          <cell r="A11">
            <v>41891</v>
          </cell>
          <cell r="C11">
            <v>24.6</v>
          </cell>
          <cell r="G11">
            <v>31</v>
          </cell>
        </row>
        <row r="12">
          <cell r="A12">
            <v>41892</v>
          </cell>
          <cell r="C12">
            <v>36.299999999999997</v>
          </cell>
          <cell r="G12">
            <v>33</v>
          </cell>
        </row>
        <row r="13">
          <cell r="A13">
            <v>41893</v>
          </cell>
          <cell r="C13">
            <v>30.5</v>
          </cell>
          <cell r="G13">
            <v>35</v>
          </cell>
        </row>
        <row r="14">
          <cell r="A14">
            <v>41894</v>
          </cell>
          <cell r="C14">
            <v>26.6</v>
          </cell>
          <cell r="G14">
            <v>32</v>
          </cell>
        </row>
        <row r="15">
          <cell r="A15">
            <v>41895</v>
          </cell>
          <cell r="C15">
            <v>11.3</v>
          </cell>
          <cell r="G15">
            <v>18</v>
          </cell>
        </row>
        <row r="16">
          <cell r="A16">
            <v>41896</v>
          </cell>
          <cell r="C16">
            <v>14.2</v>
          </cell>
          <cell r="G16">
            <v>20</v>
          </cell>
        </row>
        <row r="17">
          <cell r="A17">
            <v>41897</v>
          </cell>
          <cell r="C17">
            <v>22.9</v>
          </cell>
          <cell r="G17">
            <v>26</v>
          </cell>
        </row>
        <row r="18">
          <cell r="A18">
            <v>41898</v>
          </cell>
          <cell r="C18">
            <v>25.8</v>
          </cell>
          <cell r="G18">
            <v>31</v>
          </cell>
        </row>
        <row r="19">
          <cell r="A19">
            <v>41899</v>
          </cell>
          <cell r="C19">
            <v>34.200000000000003</v>
          </cell>
          <cell r="G19">
            <v>42</v>
          </cell>
        </row>
        <row r="20">
          <cell r="A20">
            <v>41900</v>
          </cell>
          <cell r="C20">
            <v>77.900000000000006</v>
          </cell>
          <cell r="G20">
            <v>48</v>
          </cell>
        </row>
        <row r="21">
          <cell r="A21">
            <v>41901</v>
          </cell>
          <cell r="C21">
            <v>38.799999999999997</v>
          </cell>
          <cell r="G21">
            <v>48</v>
          </cell>
        </row>
        <row r="22">
          <cell r="A22">
            <v>41902</v>
          </cell>
          <cell r="C22">
            <v>26.7</v>
          </cell>
          <cell r="G22">
            <v>32</v>
          </cell>
        </row>
        <row r="23">
          <cell r="A23">
            <v>41903</v>
          </cell>
          <cell r="C23">
            <v>20</v>
          </cell>
          <cell r="G23">
            <v>23</v>
          </cell>
        </row>
        <row r="24">
          <cell r="A24">
            <v>41904</v>
          </cell>
          <cell r="C24">
            <v>34.6</v>
          </cell>
          <cell r="G24">
            <v>41</v>
          </cell>
        </row>
        <row r="25">
          <cell r="A25">
            <v>41905</v>
          </cell>
          <cell r="C25">
            <v>50</v>
          </cell>
          <cell r="G25">
            <v>38</v>
          </cell>
        </row>
        <row r="26">
          <cell r="A26">
            <v>41906</v>
          </cell>
          <cell r="C26">
            <v>19.2</v>
          </cell>
          <cell r="G26">
            <v>20</v>
          </cell>
        </row>
        <row r="27">
          <cell r="A27">
            <v>41907</v>
          </cell>
          <cell r="C27">
            <v>19.600000000000001</v>
          </cell>
          <cell r="G27">
            <v>15</v>
          </cell>
        </row>
        <row r="28">
          <cell r="A28">
            <v>41908</v>
          </cell>
          <cell r="C28">
            <v>11.3</v>
          </cell>
          <cell r="G28">
            <v>17</v>
          </cell>
        </row>
        <row r="29">
          <cell r="A29">
            <v>41909</v>
          </cell>
          <cell r="C29">
            <v>21.7</v>
          </cell>
          <cell r="G29">
            <v>28</v>
          </cell>
        </row>
        <row r="30">
          <cell r="A30">
            <v>41910</v>
          </cell>
          <cell r="C30">
            <v>14.2</v>
          </cell>
          <cell r="G30">
            <v>22</v>
          </cell>
        </row>
        <row r="31">
          <cell r="A31">
            <v>41911</v>
          </cell>
          <cell r="C31">
            <v>43.8</v>
          </cell>
          <cell r="G31">
            <v>35</v>
          </cell>
        </row>
        <row r="32">
          <cell r="A32">
            <v>41912</v>
          </cell>
          <cell r="C32">
            <v>28.3</v>
          </cell>
          <cell r="G32">
            <v>26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Bradgate Drive - 24 hour mean PM10 (ug/m3)</v>
          </cell>
          <cell r="G1" t="str">
            <v>Nottingham Centre (AURN) - provisional data</v>
          </cell>
        </row>
        <row r="3">
          <cell r="A3">
            <v>41913</v>
          </cell>
          <cell r="C3">
            <v>16.600000000000001</v>
          </cell>
          <cell r="G3">
            <v>18</v>
          </cell>
        </row>
        <row r="4">
          <cell r="A4">
            <v>41914</v>
          </cell>
          <cell r="C4">
            <v>31.7</v>
          </cell>
          <cell r="G4">
            <v>27</v>
          </cell>
        </row>
        <row r="5">
          <cell r="A5">
            <v>41915</v>
          </cell>
          <cell r="C5">
            <v>42.9</v>
          </cell>
          <cell r="G5">
            <v>21</v>
          </cell>
        </row>
        <row r="6">
          <cell r="A6">
            <v>41916</v>
          </cell>
          <cell r="C6">
            <v>17.100000000000001</v>
          </cell>
          <cell r="G6">
            <v>19</v>
          </cell>
        </row>
        <row r="7">
          <cell r="A7">
            <v>41917</v>
          </cell>
          <cell r="C7">
            <v>12.1</v>
          </cell>
          <cell r="G7">
            <v>17</v>
          </cell>
        </row>
        <row r="8">
          <cell r="A8">
            <v>41918</v>
          </cell>
          <cell r="C8">
            <v>10.8</v>
          </cell>
          <cell r="G8">
            <v>15</v>
          </cell>
        </row>
        <row r="9">
          <cell r="A9">
            <v>41919</v>
          </cell>
          <cell r="C9">
            <v>21.7</v>
          </cell>
          <cell r="G9">
            <v>15</v>
          </cell>
        </row>
        <row r="10">
          <cell r="A10">
            <v>41920</v>
          </cell>
          <cell r="C10">
            <v>25.8</v>
          </cell>
          <cell r="G10">
            <v>17</v>
          </cell>
        </row>
        <row r="11">
          <cell r="A11">
            <v>41921</v>
          </cell>
          <cell r="C11">
            <v>30</v>
          </cell>
          <cell r="G11">
            <v>16</v>
          </cell>
        </row>
        <row r="12">
          <cell r="A12">
            <v>41922</v>
          </cell>
          <cell r="C12">
            <v>30</v>
          </cell>
          <cell r="G12">
            <v>14</v>
          </cell>
        </row>
        <row r="13">
          <cell r="A13">
            <v>41923</v>
          </cell>
          <cell r="C13">
            <v>18.3</v>
          </cell>
          <cell r="G13">
            <v>23</v>
          </cell>
        </row>
        <row r="14">
          <cell r="A14">
            <v>41924</v>
          </cell>
          <cell r="C14">
            <v>15.4</v>
          </cell>
          <cell r="G14">
            <v>21</v>
          </cell>
        </row>
        <row r="15">
          <cell r="A15">
            <v>41925</v>
          </cell>
          <cell r="C15">
            <v>8.3000000000000007</v>
          </cell>
          <cell r="G15">
            <v>9</v>
          </cell>
        </row>
        <row r="16">
          <cell r="A16">
            <v>41926</v>
          </cell>
          <cell r="C16">
            <v>9.1</v>
          </cell>
          <cell r="G16">
            <v>11</v>
          </cell>
        </row>
        <row r="17">
          <cell r="A17">
            <v>41927</v>
          </cell>
          <cell r="C17">
            <v>13.8</v>
          </cell>
          <cell r="G17">
            <v>18</v>
          </cell>
        </row>
        <row r="18">
          <cell r="A18">
            <v>41928</v>
          </cell>
          <cell r="C18">
            <v>19.600000000000001</v>
          </cell>
          <cell r="G18">
            <v>22</v>
          </cell>
        </row>
        <row r="19">
          <cell r="A19">
            <v>41929</v>
          </cell>
          <cell r="C19">
            <v>32.9</v>
          </cell>
          <cell r="G19">
            <v>20</v>
          </cell>
        </row>
        <row r="20">
          <cell r="A20">
            <v>41930</v>
          </cell>
          <cell r="C20">
            <v>19.2</v>
          </cell>
          <cell r="G20">
            <v>15</v>
          </cell>
        </row>
        <row r="21">
          <cell r="A21">
            <v>41931</v>
          </cell>
          <cell r="C21">
            <v>14.2</v>
          </cell>
          <cell r="G21">
            <v>10</v>
          </cell>
        </row>
        <row r="22">
          <cell r="A22">
            <v>41932</v>
          </cell>
          <cell r="C22">
            <v>15.8</v>
          </cell>
          <cell r="G22">
            <v>10</v>
          </cell>
        </row>
        <row r="23">
          <cell r="A23">
            <v>41933</v>
          </cell>
          <cell r="C23">
            <v>10.4</v>
          </cell>
          <cell r="G23">
            <v>13</v>
          </cell>
        </row>
        <row r="24">
          <cell r="A24">
            <v>41934</v>
          </cell>
          <cell r="C24">
            <v>22.1</v>
          </cell>
          <cell r="G24">
            <v>22</v>
          </cell>
        </row>
        <row r="25">
          <cell r="A25">
            <v>41935</v>
          </cell>
          <cell r="C25">
            <v>15.8</v>
          </cell>
          <cell r="G25">
            <v>12</v>
          </cell>
        </row>
        <row r="26">
          <cell r="A26">
            <v>41936</v>
          </cell>
          <cell r="C26">
            <v>21.3</v>
          </cell>
          <cell r="G26">
            <v>11</v>
          </cell>
        </row>
        <row r="27">
          <cell r="A27">
            <v>41937</v>
          </cell>
          <cell r="C27">
            <v>12.9</v>
          </cell>
          <cell r="G27">
            <v>10</v>
          </cell>
        </row>
        <row r="28">
          <cell r="A28">
            <v>41938</v>
          </cell>
          <cell r="C28">
            <v>15</v>
          </cell>
          <cell r="G28">
            <v>8</v>
          </cell>
        </row>
        <row r="29">
          <cell r="A29">
            <v>41939</v>
          </cell>
          <cell r="C29">
            <v>37.9</v>
          </cell>
          <cell r="G29">
            <v>13</v>
          </cell>
        </row>
        <row r="30">
          <cell r="A30">
            <v>41940</v>
          </cell>
          <cell r="C30">
            <v>36.700000000000003</v>
          </cell>
        </row>
        <row r="31">
          <cell r="A31">
            <v>41941</v>
          </cell>
          <cell r="C31">
            <v>15.8</v>
          </cell>
        </row>
        <row r="32">
          <cell r="A32">
            <v>41942</v>
          </cell>
          <cell r="C32">
            <v>48.3</v>
          </cell>
        </row>
        <row r="33">
          <cell r="A33">
            <v>41943</v>
          </cell>
          <cell r="C33">
            <v>59.6</v>
          </cell>
          <cell r="G33">
            <v>38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Bradgate Drive - 24 hour mean PM10 (ug/m3)</v>
          </cell>
          <cell r="G1" t="str">
            <v>Nottingham Centre (AURN) - provisional data</v>
          </cell>
        </row>
        <row r="3">
          <cell r="A3">
            <v>41944</v>
          </cell>
          <cell r="C3">
            <v>19.2</v>
          </cell>
          <cell r="G3">
            <v>15</v>
          </cell>
        </row>
        <row r="4">
          <cell r="A4">
            <v>41945</v>
          </cell>
          <cell r="C4">
            <v>16.600000000000001</v>
          </cell>
          <cell r="G4">
            <v>10</v>
          </cell>
        </row>
        <row r="5">
          <cell r="A5">
            <v>41946</v>
          </cell>
          <cell r="C5">
            <v>32.1</v>
          </cell>
          <cell r="G5">
            <v>10</v>
          </cell>
        </row>
        <row r="6">
          <cell r="A6">
            <v>41947</v>
          </cell>
          <cell r="C6">
            <v>28.8</v>
          </cell>
          <cell r="G6">
            <v>26</v>
          </cell>
        </row>
        <row r="7">
          <cell r="A7">
            <v>41948</v>
          </cell>
          <cell r="C7">
            <v>30.4</v>
          </cell>
          <cell r="G7">
            <v>70</v>
          </cell>
        </row>
        <row r="8">
          <cell r="A8">
            <v>41949</v>
          </cell>
          <cell r="C8">
            <v>46.3</v>
          </cell>
          <cell r="G8">
            <v>67</v>
          </cell>
        </row>
        <row r="9">
          <cell r="A9">
            <v>41950</v>
          </cell>
          <cell r="C9">
            <v>31.7</v>
          </cell>
          <cell r="G9">
            <v>9</v>
          </cell>
        </row>
        <row r="10">
          <cell r="A10">
            <v>41951</v>
          </cell>
          <cell r="C10">
            <v>14.6</v>
          </cell>
          <cell r="G10">
            <v>20</v>
          </cell>
        </row>
        <row r="11">
          <cell r="A11">
            <v>41952</v>
          </cell>
          <cell r="C11">
            <v>26.3</v>
          </cell>
          <cell r="G11">
            <v>65</v>
          </cell>
        </row>
        <row r="12">
          <cell r="A12">
            <v>41953</v>
          </cell>
          <cell r="C12">
            <v>34.200000000000003</v>
          </cell>
          <cell r="G12">
            <v>39</v>
          </cell>
        </row>
        <row r="13">
          <cell r="A13">
            <v>41954</v>
          </cell>
          <cell r="C13">
            <v>15.8</v>
          </cell>
          <cell r="G13">
            <v>24</v>
          </cell>
        </row>
        <row r="14">
          <cell r="A14">
            <v>41955</v>
          </cell>
          <cell r="C14">
            <v>22.9</v>
          </cell>
          <cell r="G14">
            <v>13</v>
          </cell>
        </row>
        <row r="15">
          <cell r="A15">
            <v>41956</v>
          </cell>
          <cell r="C15">
            <v>14.6</v>
          </cell>
          <cell r="G15">
            <v>17</v>
          </cell>
        </row>
        <row r="16">
          <cell r="A16">
            <v>41957</v>
          </cell>
          <cell r="C16">
            <v>19.2</v>
          </cell>
        </row>
        <row r="17">
          <cell r="A17">
            <v>41958</v>
          </cell>
          <cell r="C17">
            <v>22.1</v>
          </cell>
        </row>
        <row r="18">
          <cell r="A18">
            <v>41959</v>
          </cell>
          <cell r="C18">
            <v>16.7</v>
          </cell>
        </row>
        <row r="19">
          <cell r="A19">
            <v>41960</v>
          </cell>
          <cell r="C19">
            <v>12.5</v>
          </cell>
        </row>
        <row r="20">
          <cell r="A20">
            <v>41961</v>
          </cell>
          <cell r="C20">
            <v>19.2</v>
          </cell>
        </row>
        <row r="21">
          <cell r="A21">
            <v>41962</v>
          </cell>
          <cell r="C21">
            <v>28.8</v>
          </cell>
        </row>
        <row r="22">
          <cell r="A22">
            <v>41963</v>
          </cell>
          <cell r="C22">
            <v>38.799999999999997</v>
          </cell>
        </row>
        <row r="23">
          <cell r="A23">
            <v>41964</v>
          </cell>
          <cell r="C23">
            <v>29.2</v>
          </cell>
          <cell r="G23">
            <v>35</v>
          </cell>
        </row>
        <row r="24">
          <cell r="A24">
            <v>41965</v>
          </cell>
          <cell r="C24">
            <v>26.3</v>
          </cell>
          <cell r="G24">
            <v>34</v>
          </cell>
        </row>
        <row r="25">
          <cell r="A25">
            <v>41966</v>
          </cell>
          <cell r="C25">
            <v>20.8</v>
          </cell>
          <cell r="G25">
            <v>20</v>
          </cell>
        </row>
        <row r="26">
          <cell r="A26">
            <v>41967</v>
          </cell>
          <cell r="C26">
            <v>42.9</v>
          </cell>
          <cell r="G26">
            <v>27</v>
          </cell>
        </row>
        <row r="27">
          <cell r="A27">
            <v>41968</v>
          </cell>
          <cell r="C27">
            <v>23.3</v>
          </cell>
          <cell r="G27">
            <v>46</v>
          </cell>
        </row>
        <row r="28">
          <cell r="A28">
            <v>41969</v>
          </cell>
          <cell r="C28">
            <v>15.8</v>
          </cell>
          <cell r="G28">
            <v>27</v>
          </cell>
        </row>
        <row r="29">
          <cell r="A29">
            <v>41970</v>
          </cell>
          <cell r="C29">
            <v>21.7</v>
          </cell>
          <cell r="G29">
            <v>20</v>
          </cell>
        </row>
        <row r="30">
          <cell r="A30">
            <v>41971</v>
          </cell>
          <cell r="C30">
            <v>25.4</v>
          </cell>
          <cell r="G30">
            <v>36</v>
          </cell>
        </row>
        <row r="31">
          <cell r="A31">
            <v>41972</v>
          </cell>
          <cell r="C31">
            <v>32.9</v>
          </cell>
          <cell r="G31">
            <v>43</v>
          </cell>
        </row>
        <row r="32">
          <cell r="A32">
            <v>41973</v>
          </cell>
          <cell r="C32">
            <v>25</v>
          </cell>
          <cell r="G32">
            <v>25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Bradgate Drive - 24 hour mean PM10 (ug/m3)</v>
          </cell>
          <cell r="G1" t="str">
            <v>Nottingham Centre (AURN) - provisional data</v>
          </cell>
        </row>
        <row r="3">
          <cell r="A3">
            <v>41974</v>
          </cell>
          <cell r="C3">
            <v>33.299999999999997</v>
          </cell>
          <cell r="G3">
            <v>33</v>
          </cell>
        </row>
        <row r="4">
          <cell r="A4">
            <v>41975</v>
          </cell>
          <cell r="C4">
            <v>16.3</v>
          </cell>
          <cell r="G4">
            <v>22</v>
          </cell>
        </row>
        <row r="5">
          <cell r="A5">
            <v>41976</v>
          </cell>
          <cell r="C5">
            <v>14.6</v>
          </cell>
          <cell r="G5">
            <v>21</v>
          </cell>
        </row>
        <row r="6">
          <cell r="A6">
            <v>41977</v>
          </cell>
          <cell r="C6">
            <v>30</v>
          </cell>
          <cell r="G6">
            <v>31</v>
          </cell>
        </row>
        <row r="7">
          <cell r="A7">
            <v>41978</v>
          </cell>
          <cell r="C7">
            <v>27.9</v>
          </cell>
          <cell r="G7">
            <v>30</v>
          </cell>
        </row>
        <row r="8">
          <cell r="A8">
            <v>41979</v>
          </cell>
          <cell r="C8">
            <v>23.8</v>
          </cell>
          <cell r="G8">
            <v>28</v>
          </cell>
        </row>
        <row r="9">
          <cell r="A9">
            <v>41980</v>
          </cell>
          <cell r="C9">
            <v>12.5</v>
          </cell>
          <cell r="G9">
            <v>13</v>
          </cell>
        </row>
        <row r="10">
          <cell r="A10">
            <v>41981</v>
          </cell>
          <cell r="C10">
            <v>13</v>
          </cell>
          <cell r="G10">
            <v>14</v>
          </cell>
        </row>
        <row r="11">
          <cell r="A11">
            <v>41982</v>
          </cell>
          <cell r="C11">
            <v>37.9</v>
          </cell>
          <cell r="G11">
            <v>17</v>
          </cell>
        </row>
        <row r="12">
          <cell r="A12">
            <v>41983</v>
          </cell>
          <cell r="C12">
            <v>13.3</v>
          </cell>
          <cell r="G12">
            <v>17</v>
          </cell>
        </row>
        <row r="13">
          <cell r="A13">
            <v>41984</v>
          </cell>
          <cell r="C13">
            <v>7.5</v>
          </cell>
          <cell r="G13">
            <v>14</v>
          </cell>
        </row>
        <row r="14">
          <cell r="A14">
            <v>41985</v>
          </cell>
          <cell r="C14">
            <v>8.8000000000000007</v>
          </cell>
          <cell r="G14">
            <v>16</v>
          </cell>
        </row>
        <row r="15">
          <cell r="A15">
            <v>41986</v>
          </cell>
          <cell r="C15">
            <v>15.4</v>
          </cell>
          <cell r="G15">
            <v>22</v>
          </cell>
        </row>
        <row r="16">
          <cell r="A16">
            <v>41987</v>
          </cell>
          <cell r="C16">
            <v>15.4</v>
          </cell>
          <cell r="G16">
            <v>11</v>
          </cell>
        </row>
        <row r="17">
          <cell r="A17">
            <v>41988</v>
          </cell>
          <cell r="C17">
            <v>15.4</v>
          </cell>
        </row>
        <row r="18">
          <cell r="A18">
            <v>41989</v>
          </cell>
          <cell r="C18">
            <v>20</v>
          </cell>
        </row>
        <row r="19">
          <cell r="A19">
            <v>41990</v>
          </cell>
          <cell r="C19">
            <v>5.4</v>
          </cell>
        </row>
        <row r="20">
          <cell r="A20">
            <v>41991</v>
          </cell>
          <cell r="C20">
            <v>5</v>
          </cell>
          <cell r="G20">
            <v>8</v>
          </cell>
        </row>
        <row r="21">
          <cell r="A21">
            <v>41992</v>
          </cell>
          <cell r="C21">
            <v>12.4</v>
          </cell>
          <cell r="G21">
            <v>14</v>
          </cell>
        </row>
        <row r="22">
          <cell r="A22">
            <v>41993</v>
          </cell>
          <cell r="C22">
            <v>11.7</v>
          </cell>
          <cell r="G22">
            <v>16</v>
          </cell>
        </row>
        <row r="23">
          <cell r="A23">
            <v>41994</v>
          </cell>
          <cell r="C23">
            <v>5</v>
          </cell>
          <cell r="G23">
            <v>6</v>
          </cell>
        </row>
        <row r="24">
          <cell r="A24">
            <v>41995</v>
          </cell>
          <cell r="C24">
            <v>10.4</v>
          </cell>
          <cell r="G24">
            <v>15</v>
          </cell>
        </row>
        <row r="25">
          <cell r="A25">
            <v>41996</v>
          </cell>
          <cell r="C25">
            <v>13.3</v>
          </cell>
          <cell r="G25">
            <v>12</v>
          </cell>
        </row>
        <row r="26">
          <cell r="A26">
            <v>41997</v>
          </cell>
          <cell r="C26">
            <v>11.3</v>
          </cell>
          <cell r="G26">
            <v>10</v>
          </cell>
        </row>
        <row r="27">
          <cell r="A27">
            <v>41998</v>
          </cell>
          <cell r="C27">
            <v>11.3</v>
          </cell>
          <cell r="G27">
            <v>12</v>
          </cell>
        </row>
        <row r="28">
          <cell r="A28">
            <v>41999</v>
          </cell>
          <cell r="C28">
            <v>7.9</v>
          </cell>
          <cell r="G28">
            <v>16</v>
          </cell>
        </row>
        <row r="29">
          <cell r="A29">
            <v>42000</v>
          </cell>
          <cell r="C29">
            <v>14.2</v>
          </cell>
          <cell r="G29">
            <v>17</v>
          </cell>
        </row>
        <row r="30">
          <cell r="A30">
            <v>42001</v>
          </cell>
          <cell r="C30">
            <v>25.4</v>
          </cell>
          <cell r="G30">
            <v>29</v>
          </cell>
        </row>
        <row r="31">
          <cell r="A31">
            <v>42002</v>
          </cell>
          <cell r="C31">
            <v>27.5</v>
          </cell>
          <cell r="G31">
            <v>37</v>
          </cell>
        </row>
        <row r="32">
          <cell r="A32">
            <v>42003</v>
          </cell>
          <cell r="C32">
            <v>22.4</v>
          </cell>
          <cell r="G32">
            <v>36</v>
          </cell>
        </row>
        <row r="33">
          <cell r="A33">
            <v>42004</v>
          </cell>
          <cell r="C33">
            <v>20.399999999999999</v>
          </cell>
          <cell r="G33">
            <v>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pane ySplit="1" topLeftCell="A2" activePane="bottomLeft" state="frozen"/>
      <selection pane="bottomLeft" activeCell="E32" sqref="E32"/>
    </sheetView>
  </sheetViews>
  <sheetFormatPr defaultRowHeight="12.75"/>
  <cols>
    <col min="1" max="1" width="11.7109375" customWidth="1"/>
    <col min="3" max="3" width="15.140625" customWidth="1"/>
    <col min="5" max="5" width="11" customWidth="1"/>
    <col min="7" max="7" width="11.5703125" customWidth="1"/>
    <col min="8" max="8" width="17.570312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 s="14" customFormat="1" ht="74.25" customHeight="1">
      <c r="A1" s="5" t="s">
        <v>7</v>
      </c>
      <c r="B1" s="5" t="s">
        <v>8</v>
      </c>
      <c r="C1" s="4" t="s">
        <v>24</v>
      </c>
      <c r="D1"/>
      <c r="E1" s="4" t="s">
        <v>23</v>
      </c>
      <c r="F1"/>
      <c r="G1" s="4" t="s">
        <v>48</v>
      </c>
      <c r="H1" s="4" t="s">
        <v>37</v>
      </c>
    </row>
    <row r="2" spans="1:8">
      <c r="G2" s="4"/>
    </row>
    <row r="3" spans="1:8">
      <c r="A3" s="1">
        <v>41640</v>
      </c>
      <c r="B3" s="2" t="s">
        <v>4</v>
      </c>
      <c r="C3" s="9">
        <v>7.1</v>
      </c>
      <c r="D3" s="2"/>
      <c r="E3" s="9" t="s">
        <v>19</v>
      </c>
      <c r="G3" s="2">
        <v>8</v>
      </c>
      <c r="H3" s="6">
        <v>-0.90000000000000036</v>
      </c>
    </row>
    <row r="4" spans="1:8">
      <c r="A4" s="34">
        <v>41641</v>
      </c>
      <c r="B4" s="2" t="s">
        <v>5</v>
      </c>
      <c r="C4" s="8">
        <v>23.8</v>
      </c>
      <c r="E4" s="8" t="s">
        <v>11</v>
      </c>
      <c r="G4" s="2">
        <v>11</v>
      </c>
      <c r="H4" s="6">
        <v>12.8</v>
      </c>
    </row>
    <row r="5" spans="1:8">
      <c r="A5" s="34">
        <v>41642</v>
      </c>
      <c r="B5" s="6" t="s">
        <v>6</v>
      </c>
      <c r="C5" s="8">
        <v>22.5</v>
      </c>
      <c r="E5" s="8" t="s">
        <v>19</v>
      </c>
      <c r="G5" s="2">
        <v>9</v>
      </c>
      <c r="H5" s="6">
        <v>13.5</v>
      </c>
    </row>
    <row r="6" spans="1:8">
      <c r="A6" s="34">
        <v>41643</v>
      </c>
      <c r="B6" s="6" t="s">
        <v>0</v>
      </c>
      <c r="C6" s="8">
        <v>12.5</v>
      </c>
      <c r="E6" s="8" t="s">
        <v>11</v>
      </c>
      <c r="G6" s="2">
        <v>13</v>
      </c>
      <c r="H6" s="6">
        <v>-0.5</v>
      </c>
    </row>
    <row r="7" spans="1:8">
      <c r="A7" s="1">
        <v>41644</v>
      </c>
      <c r="B7" s="6" t="s">
        <v>1</v>
      </c>
      <c r="C7" s="8">
        <v>6.7</v>
      </c>
      <c r="E7" s="8" t="s">
        <v>19</v>
      </c>
      <c r="G7" s="2">
        <v>8</v>
      </c>
      <c r="H7" s="6">
        <v>-1.2999999999999998</v>
      </c>
    </row>
    <row r="8" spans="1:8">
      <c r="A8" s="34">
        <v>41645</v>
      </c>
      <c r="B8" s="6" t="s">
        <v>2</v>
      </c>
      <c r="C8" s="8">
        <v>45</v>
      </c>
      <c r="D8" s="3"/>
      <c r="E8" s="8" t="s">
        <v>19</v>
      </c>
      <c r="G8" s="2">
        <v>15</v>
      </c>
      <c r="H8" s="6">
        <v>30</v>
      </c>
    </row>
    <row r="9" spans="1:8">
      <c r="A9" s="34">
        <v>41646</v>
      </c>
      <c r="B9" s="6" t="s">
        <v>3</v>
      </c>
      <c r="C9" s="8">
        <v>29.2</v>
      </c>
      <c r="D9" s="2"/>
      <c r="E9" s="8" t="s">
        <v>19</v>
      </c>
      <c r="G9" s="2">
        <v>11</v>
      </c>
      <c r="H9" s="6">
        <v>18.2</v>
      </c>
    </row>
    <row r="10" spans="1:8">
      <c r="A10" s="34">
        <v>41647</v>
      </c>
      <c r="B10" s="6" t="s">
        <v>4</v>
      </c>
      <c r="C10" s="8">
        <v>36.299999999999997</v>
      </c>
      <c r="D10" s="2"/>
      <c r="E10" s="8" t="s">
        <v>19</v>
      </c>
      <c r="G10" s="2">
        <v>17</v>
      </c>
      <c r="H10" s="6">
        <v>19.299999999999997</v>
      </c>
    </row>
    <row r="11" spans="1:8">
      <c r="A11" s="1">
        <v>41648</v>
      </c>
      <c r="B11" s="2" t="s">
        <v>5</v>
      </c>
      <c r="C11" s="8">
        <v>8.8000000000000007</v>
      </c>
      <c r="D11" s="2"/>
      <c r="E11" s="8" t="s">
        <v>4</v>
      </c>
      <c r="G11" s="2">
        <v>9</v>
      </c>
      <c r="H11" s="6">
        <v>-0.19999999999999929</v>
      </c>
    </row>
    <row r="12" spans="1:8">
      <c r="A12" s="34">
        <v>41649</v>
      </c>
      <c r="B12" s="6" t="s">
        <v>6</v>
      </c>
      <c r="C12" s="8">
        <v>45.8</v>
      </c>
      <c r="D12" s="2"/>
      <c r="E12" s="8" t="s">
        <v>11</v>
      </c>
      <c r="G12" s="2">
        <v>13</v>
      </c>
      <c r="H12" s="6">
        <v>32.799999999999997</v>
      </c>
    </row>
    <row r="13" spans="1:8">
      <c r="A13" s="34">
        <v>41650</v>
      </c>
      <c r="B13" s="6" t="s">
        <v>0</v>
      </c>
      <c r="C13" s="8">
        <v>10.199999999999999</v>
      </c>
      <c r="D13" s="2"/>
      <c r="E13" s="8" t="s">
        <v>12</v>
      </c>
      <c r="G13" s="2">
        <v>14</v>
      </c>
      <c r="H13" s="6">
        <v>-3.8000000000000007</v>
      </c>
    </row>
    <row r="14" spans="1:8">
      <c r="A14" s="34">
        <v>41651</v>
      </c>
      <c r="B14" s="6" t="s">
        <v>1</v>
      </c>
      <c r="C14" s="8">
        <v>15</v>
      </c>
      <c r="D14" s="2"/>
      <c r="E14" s="8" t="s">
        <v>20</v>
      </c>
      <c r="G14" s="2">
        <v>20</v>
      </c>
      <c r="H14" s="6">
        <v>-5</v>
      </c>
    </row>
    <row r="15" spans="1:8">
      <c r="A15" s="1">
        <v>41652</v>
      </c>
      <c r="B15" s="6" t="s">
        <v>2</v>
      </c>
      <c r="C15" s="8">
        <v>32.1</v>
      </c>
      <c r="D15" s="2"/>
      <c r="E15" s="8" t="s">
        <v>11</v>
      </c>
      <c r="G15" s="2">
        <v>13</v>
      </c>
      <c r="H15" s="6">
        <v>19.100000000000001</v>
      </c>
    </row>
    <row r="16" spans="1:8">
      <c r="A16" s="34">
        <v>41653</v>
      </c>
      <c r="B16" s="6" t="s">
        <v>3</v>
      </c>
      <c r="C16" s="8">
        <v>20.399999999999999</v>
      </c>
      <c r="D16" s="2"/>
      <c r="E16" s="8" t="s">
        <v>4</v>
      </c>
      <c r="G16" s="2">
        <v>13</v>
      </c>
      <c r="H16" s="6">
        <v>7.3999999999999986</v>
      </c>
    </row>
    <row r="17" spans="1:8">
      <c r="A17" s="34">
        <v>41654</v>
      </c>
      <c r="B17" s="6" t="s">
        <v>4</v>
      </c>
      <c r="C17" s="8">
        <v>37.9</v>
      </c>
      <c r="D17" s="2"/>
      <c r="E17" s="8" t="s">
        <v>19</v>
      </c>
      <c r="G17" s="2">
        <v>11</v>
      </c>
      <c r="H17" s="6">
        <v>26.9</v>
      </c>
    </row>
    <row r="18" spans="1:8">
      <c r="A18" s="1">
        <v>41655</v>
      </c>
      <c r="B18" s="2" t="s">
        <v>5</v>
      </c>
      <c r="C18" s="8">
        <v>27.1</v>
      </c>
      <c r="D18" s="2"/>
      <c r="E18" s="6" t="s">
        <v>25</v>
      </c>
      <c r="G18" s="2">
        <v>10</v>
      </c>
      <c r="H18" s="6">
        <v>17.100000000000001</v>
      </c>
    </row>
    <row r="19" spans="1:8">
      <c r="A19" s="34">
        <v>41656</v>
      </c>
      <c r="B19" s="6" t="s">
        <v>6</v>
      </c>
      <c r="C19" s="8">
        <v>30.8</v>
      </c>
      <c r="D19" s="2"/>
      <c r="E19" s="6" t="s">
        <v>19</v>
      </c>
      <c r="G19" s="2">
        <v>10</v>
      </c>
      <c r="H19" s="6">
        <v>20.8</v>
      </c>
    </row>
    <row r="20" spans="1:8">
      <c r="A20" s="34">
        <v>41657</v>
      </c>
      <c r="B20" s="6" t="s">
        <v>0</v>
      </c>
      <c r="C20" s="8">
        <v>14.2</v>
      </c>
      <c r="D20" s="2"/>
      <c r="E20" s="6" t="s">
        <v>20</v>
      </c>
      <c r="G20" s="2">
        <v>18</v>
      </c>
      <c r="H20" s="6">
        <v>-3.8000000000000007</v>
      </c>
    </row>
    <row r="21" spans="1:8">
      <c r="A21" s="34">
        <v>41658</v>
      </c>
      <c r="B21" s="6" t="s">
        <v>1</v>
      </c>
      <c r="C21" s="8">
        <v>11.3</v>
      </c>
      <c r="D21" s="2"/>
      <c r="E21" s="6" t="s">
        <v>11</v>
      </c>
      <c r="G21" s="2">
        <v>17</v>
      </c>
      <c r="H21" s="6">
        <v>-5.6999999999999993</v>
      </c>
    </row>
    <row r="22" spans="1:8">
      <c r="A22" s="1">
        <v>41659</v>
      </c>
      <c r="B22" s="6" t="s">
        <v>2</v>
      </c>
      <c r="C22" s="8">
        <v>37.1</v>
      </c>
      <c r="D22" s="2"/>
      <c r="E22" s="6" t="s">
        <v>10</v>
      </c>
      <c r="G22" s="2">
        <v>39</v>
      </c>
      <c r="H22" s="6">
        <v>-1.8999999999999986</v>
      </c>
    </row>
    <row r="23" spans="1:8">
      <c r="A23" s="34">
        <v>41660</v>
      </c>
      <c r="B23" s="6" t="s">
        <v>3</v>
      </c>
      <c r="C23" s="8">
        <v>27.5</v>
      </c>
      <c r="D23" s="2"/>
      <c r="E23" s="6" t="s">
        <v>20</v>
      </c>
      <c r="G23" s="2">
        <v>32</v>
      </c>
      <c r="H23" s="6">
        <v>-4.5</v>
      </c>
    </row>
    <row r="24" spans="1:8">
      <c r="A24" s="34">
        <v>41661</v>
      </c>
      <c r="B24" s="6" t="s">
        <v>4</v>
      </c>
      <c r="C24" s="8">
        <v>23.8</v>
      </c>
      <c r="D24" s="2"/>
      <c r="E24" s="6" t="s">
        <v>11</v>
      </c>
      <c r="G24" s="2">
        <v>17</v>
      </c>
      <c r="H24" s="6">
        <v>6.8000000000000007</v>
      </c>
    </row>
    <row r="25" spans="1:8">
      <c r="A25" s="1">
        <v>41662</v>
      </c>
      <c r="B25" s="2" t="s">
        <v>5</v>
      </c>
      <c r="C25" s="8">
        <v>21.7</v>
      </c>
      <c r="D25" s="2"/>
      <c r="E25" s="6" t="s">
        <v>12</v>
      </c>
      <c r="G25" s="2">
        <v>13</v>
      </c>
      <c r="H25" s="6">
        <v>8.6999999999999993</v>
      </c>
    </row>
    <row r="26" spans="1:8">
      <c r="A26" s="34">
        <v>41663</v>
      </c>
      <c r="B26" s="6" t="s">
        <v>6</v>
      </c>
      <c r="C26" s="8">
        <v>25</v>
      </c>
      <c r="D26" s="2"/>
      <c r="E26" s="6" t="s">
        <v>20</v>
      </c>
      <c r="G26" s="2">
        <v>20</v>
      </c>
      <c r="H26" s="6">
        <v>5</v>
      </c>
    </row>
    <row r="27" spans="1:8">
      <c r="A27" s="34">
        <v>41664</v>
      </c>
      <c r="B27" s="6" t="s">
        <v>0</v>
      </c>
      <c r="C27" s="8">
        <v>21.7</v>
      </c>
      <c r="D27" s="2"/>
      <c r="E27" s="6" t="s">
        <v>11</v>
      </c>
      <c r="G27" s="2">
        <v>15</v>
      </c>
      <c r="H27" s="6">
        <v>6.6999999999999993</v>
      </c>
    </row>
    <row r="28" spans="1:8">
      <c r="A28" s="34">
        <v>41665</v>
      </c>
      <c r="B28" s="6" t="s">
        <v>1</v>
      </c>
      <c r="C28" s="8">
        <v>15</v>
      </c>
      <c r="D28" s="2"/>
      <c r="E28" s="6" t="s">
        <v>11</v>
      </c>
      <c r="G28" s="2">
        <v>14</v>
      </c>
      <c r="H28" s="6">
        <v>1</v>
      </c>
    </row>
    <row r="29" spans="1:8">
      <c r="A29" s="1">
        <v>41666</v>
      </c>
      <c r="B29" s="6" t="s">
        <v>2</v>
      </c>
      <c r="C29" s="8">
        <v>28.8</v>
      </c>
      <c r="D29" s="2"/>
      <c r="E29" s="6" t="s">
        <v>11</v>
      </c>
      <c r="G29" s="2">
        <v>12</v>
      </c>
      <c r="H29" s="6">
        <v>16.8</v>
      </c>
    </row>
    <row r="30" spans="1:8">
      <c r="A30" s="34">
        <v>41667</v>
      </c>
      <c r="B30" s="6" t="s">
        <v>3</v>
      </c>
      <c r="C30" s="8">
        <v>23.5</v>
      </c>
      <c r="D30" s="2"/>
      <c r="E30" s="6" t="s">
        <v>25</v>
      </c>
      <c r="G30" s="2">
        <v>13</v>
      </c>
      <c r="H30" s="6">
        <v>10.5</v>
      </c>
    </row>
    <row r="31" spans="1:8">
      <c r="A31" s="34">
        <v>41668</v>
      </c>
      <c r="B31" s="6" t="s">
        <v>4</v>
      </c>
      <c r="C31" s="8">
        <v>15</v>
      </c>
      <c r="D31" s="2"/>
      <c r="E31" s="8" t="s">
        <v>17</v>
      </c>
      <c r="G31" s="2">
        <v>21</v>
      </c>
      <c r="H31" s="6">
        <v>-6</v>
      </c>
    </row>
    <row r="32" spans="1:8">
      <c r="A32" s="1">
        <v>41669</v>
      </c>
      <c r="B32" s="2" t="s">
        <v>5</v>
      </c>
      <c r="C32" s="8">
        <v>29.2</v>
      </c>
      <c r="D32" s="2"/>
      <c r="E32" s="6" t="s">
        <v>26</v>
      </c>
      <c r="G32" s="2">
        <v>35</v>
      </c>
      <c r="H32" s="6">
        <v>-5.8000000000000007</v>
      </c>
    </row>
    <row r="33" spans="1:8">
      <c r="A33" s="34">
        <v>41670</v>
      </c>
      <c r="B33" s="6" t="s">
        <v>6</v>
      </c>
      <c r="C33" s="8">
        <v>20.100000000000001</v>
      </c>
      <c r="D33" s="2"/>
      <c r="E33" s="6" t="s">
        <v>25</v>
      </c>
      <c r="G33" s="2">
        <v>19</v>
      </c>
      <c r="H33" s="6">
        <v>1.1000000000000014</v>
      </c>
    </row>
    <row r="36" spans="1:8">
      <c r="C36" s="7" t="s">
        <v>9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1" topLeftCell="A2" activePane="bottomLeft" state="frozen"/>
      <selection pane="bottomLeft" activeCell="C26" sqref="C26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34">
        <v>41913</v>
      </c>
      <c r="B3" s="6" t="s">
        <v>4</v>
      </c>
      <c r="C3" s="6">
        <v>16.600000000000001</v>
      </c>
      <c r="D3" s="2"/>
      <c r="E3" s="6" t="s">
        <v>10</v>
      </c>
      <c r="G3">
        <v>18</v>
      </c>
      <c r="H3" s="6">
        <v>-1.3999999999999986</v>
      </c>
    </row>
    <row r="4" spans="1:8">
      <c r="A4" s="34">
        <v>41914</v>
      </c>
      <c r="B4" s="2" t="s">
        <v>5</v>
      </c>
      <c r="C4" s="6">
        <v>31.7</v>
      </c>
      <c r="E4" s="6" t="s">
        <v>11</v>
      </c>
      <c r="G4">
        <v>27</v>
      </c>
      <c r="H4" s="6">
        <v>4.6999999999999993</v>
      </c>
    </row>
    <row r="5" spans="1:8">
      <c r="A5" s="1">
        <v>41915</v>
      </c>
      <c r="B5" s="6" t="s">
        <v>6</v>
      </c>
      <c r="C5" s="6">
        <v>42.9</v>
      </c>
      <c r="E5" s="6" t="s">
        <v>11</v>
      </c>
      <c r="F5" s="36"/>
      <c r="G5">
        <v>21</v>
      </c>
      <c r="H5" s="6">
        <v>21.9</v>
      </c>
    </row>
    <row r="6" spans="1:8">
      <c r="A6" s="1">
        <v>41916</v>
      </c>
      <c r="B6" s="6" t="s">
        <v>0</v>
      </c>
      <c r="C6" s="6">
        <v>17.100000000000001</v>
      </c>
      <c r="E6" s="6" t="s">
        <v>19</v>
      </c>
      <c r="F6" s="36"/>
      <c r="G6">
        <v>19</v>
      </c>
      <c r="H6" s="6">
        <v>-1.8999999999999986</v>
      </c>
    </row>
    <row r="7" spans="1:8">
      <c r="A7" s="1">
        <v>41917</v>
      </c>
      <c r="B7" s="6" t="s">
        <v>1</v>
      </c>
      <c r="C7" s="6">
        <v>12.1</v>
      </c>
      <c r="E7" s="6" t="s">
        <v>20</v>
      </c>
      <c r="F7" s="36"/>
      <c r="G7">
        <v>17</v>
      </c>
      <c r="H7" s="6">
        <v>-4.9000000000000004</v>
      </c>
    </row>
    <row r="8" spans="1:8">
      <c r="A8" s="1">
        <v>41918</v>
      </c>
      <c r="B8" s="6" t="s">
        <v>2</v>
      </c>
      <c r="C8" s="6">
        <v>10.8</v>
      </c>
      <c r="D8" s="3"/>
      <c r="E8" s="6" t="s">
        <v>21</v>
      </c>
      <c r="G8">
        <v>15</v>
      </c>
      <c r="H8" s="6">
        <v>-4.1999999999999993</v>
      </c>
    </row>
    <row r="9" spans="1:8">
      <c r="A9" s="34">
        <v>41919</v>
      </c>
      <c r="B9" s="6" t="s">
        <v>3</v>
      </c>
      <c r="C9" s="6">
        <v>21.7</v>
      </c>
      <c r="D9" s="2"/>
      <c r="E9" s="6" t="s">
        <v>10</v>
      </c>
      <c r="G9">
        <v>15</v>
      </c>
      <c r="H9" s="6">
        <v>6.6999999999999993</v>
      </c>
    </row>
    <row r="10" spans="1:8">
      <c r="A10" s="34">
        <v>41920</v>
      </c>
      <c r="B10" s="6" t="s">
        <v>4</v>
      </c>
      <c r="C10" s="6">
        <v>25.8</v>
      </c>
      <c r="D10" s="2"/>
      <c r="E10" s="6" t="s">
        <v>20</v>
      </c>
      <c r="G10">
        <v>17</v>
      </c>
      <c r="H10" s="6">
        <v>8.8000000000000007</v>
      </c>
    </row>
    <row r="11" spans="1:8">
      <c r="A11" s="34">
        <v>41921</v>
      </c>
      <c r="B11" s="2" t="s">
        <v>5</v>
      </c>
      <c r="C11" s="6">
        <v>30</v>
      </c>
      <c r="D11" s="2"/>
      <c r="E11" s="6" t="s">
        <v>11</v>
      </c>
      <c r="G11">
        <v>16</v>
      </c>
      <c r="H11" s="6">
        <v>14</v>
      </c>
    </row>
    <row r="12" spans="1:8">
      <c r="A12" s="1">
        <v>41922</v>
      </c>
      <c r="B12" s="6" t="s">
        <v>6</v>
      </c>
      <c r="C12" s="6">
        <v>30</v>
      </c>
      <c r="D12" s="2"/>
      <c r="E12" s="6" t="s">
        <v>11</v>
      </c>
      <c r="G12">
        <v>14</v>
      </c>
      <c r="H12" s="6">
        <v>16</v>
      </c>
    </row>
    <row r="13" spans="1:8">
      <c r="A13" s="1">
        <v>41923</v>
      </c>
      <c r="B13" s="6" t="s">
        <v>0</v>
      </c>
      <c r="C13" s="6">
        <v>18.3</v>
      </c>
      <c r="D13" s="2"/>
      <c r="E13" s="6" t="s">
        <v>10</v>
      </c>
      <c r="G13">
        <v>23</v>
      </c>
      <c r="H13" s="6">
        <v>-4.6999999999999993</v>
      </c>
    </row>
    <row r="14" spans="1:8">
      <c r="A14" s="1">
        <v>41924</v>
      </c>
      <c r="B14" s="6" t="s">
        <v>1</v>
      </c>
      <c r="C14" s="6">
        <v>15.4</v>
      </c>
      <c r="D14" s="2"/>
      <c r="E14" s="6" t="s">
        <v>14</v>
      </c>
      <c r="G14">
        <v>21</v>
      </c>
      <c r="H14" s="6">
        <v>-5.6</v>
      </c>
    </row>
    <row r="15" spans="1:8">
      <c r="A15" s="1">
        <v>41925</v>
      </c>
      <c r="B15" s="6" t="s">
        <v>2</v>
      </c>
      <c r="C15" s="6">
        <v>8.3000000000000007</v>
      </c>
      <c r="D15" s="2"/>
      <c r="E15" s="6" t="s">
        <v>15</v>
      </c>
      <c r="G15">
        <v>9</v>
      </c>
      <c r="H15" s="6">
        <v>-0.69999999999999929</v>
      </c>
    </row>
    <row r="16" spans="1:8">
      <c r="A16" s="34">
        <v>41926</v>
      </c>
      <c r="B16" s="6" t="s">
        <v>3</v>
      </c>
      <c r="C16" s="6">
        <v>9.1</v>
      </c>
      <c r="D16" s="2"/>
      <c r="E16" s="6" t="s">
        <v>15</v>
      </c>
      <c r="G16">
        <v>11</v>
      </c>
      <c r="H16" s="6">
        <v>-1.9000000000000004</v>
      </c>
    </row>
    <row r="17" spans="1:8">
      <c r="A17" s="34">
        <v>41927</v>
      </c>
      <c r="B17" s="6" t="s">
        <v>4</v>
      </c>
      <c r="C17" s="6">
        <v>13.8</v>
      </c>
      <c r="D17" s="2"/>
      <c r="E17" s="6" t="s">
        <v>26</v>
      </c>
      <c r="G17">
        <v>18</v>
      </c>
      <c r="H17" s="6">
        <v>-4.1999999999999993</v>
      </c>
    </row>
    <row r="18" spans="1:8">
      <c r="A18" s="34">
        <v>41928</v>
      </c>
      <c r="B18" s="2" t="s">
        <v>5</v>
      </c>
      <c r="C18" s="6">
        <v>19.600000000000001</v>
      </c>
      <c r="D18" s="2"/>
      <c r="E18" s="6" t="s">
        <v>19</v>
      </c>
      <c r="G18">
        <v>22</v>
      </c>
      <c r="H18" s="6">
        <v>-2.3999999999999986</v>
      </c>
    </row>
    <row r="19" spans="1:8">
      <c r="A19" s="34">
        <v>41929</v>
      </c>
      <c r="B19" s="6" t="s">
        <v>6</v>
      </c>
      <c r="C19" s="6">
        <v>32.9</v>
      </c>
      <c r="D19" s="2"/>
      <c r="E19" s="6" t="s">
        <v>25</v>
      </c>
      <c r="G19">
        <v>20</v>
      </c>
      <c r="H19" s="6">
        <v>12.899999999999999</v>
      </c>
    </row>
    <row r="20" spans="1:8">
      <c r="A20" s="1">
        <v>41930</v>
      </c>
      <c r="B20" s="6" t="s">
        <v>0</v>
      </c>
      <c r="C20" s="8">
        <v>19.2</v>
      </c>
      <c r="D20" s="2"/>
      <c r="E20" s="6" t="s">
        <v>25</v>
      </c>
      <c r="G20">
        <v>15</v>
      </c>
      <c r="H20" s="6">
        <v>4.1999999999999993</v>
      </c>
    </row>
    <row r="21" spans="1:8">
      <c r="A21" s="1">
        <v>41931</v>
      </c>
      <c r="B21" s="6" t="s">
        <v>1</v>
      </c>
      <c r="C21" s="8">
        <v>14.2</v>
      </c>
      <c r="D21" s="2"/>
      <c r="E21" s="6" t="s">
        <v>19</v>
      </c>
      <c r="G21">
        <v>10</v>
      </c>
      <c r="H21" s="6">
        <v>4.1999999999999993</v>
      </c>
    </row>
    <row r="22" spans="1:8">
      <c r="A22" s="1">
        <v>41932</v>
      </c>
      <c r="B22" s="6" t="s">
        <v>2</v>
      </c>
      <c r="C22" s="8">
        <v>15.8</v>
      </c>
      <c r="D22" s="2"/>
      <c r="E22" s="6" t="s">
        <v>11</v>
      </c>
      <c r="G22">
        <v>10</v>
      </c>
      <c r="H22" s="6">
        <v>5.8000000000000007</v>
      </c>
    </row>
    <row r="23" spans="1:8">
      <c r="A23" s="1">
        <v>41933</v>
      </c>
      <c r="B23" s="6" t="s">
        <v>3</v>
      </c>
      <c r="C23" s="8">
        <v>10.4</v>
      </c>
      <c r="D23" s="2"/>
      <c r="E23" s="6" t="s">
        <v>4</v>
      </c>
      <c r="G23">
        <v>13</v>
      </c>
      <c r="H23" s="6">
        <v>-2.5999999999999996</v>
      </c>
    </row>
    <row r="24" spans="1:8">
      <c r="A24" s="34">
        <v>41934</v>
      </c>
      <c r="B24" s="6" t="s">
        <v>4</v>
      </c>
      <c r="C24" s="8">
        <v>22.1</v>
      </c>
      <c r="D24" s="2"/>
      <c r="E24" s="6" t="s">
        <v>10</v>
      </c>
      <c r="G24">
        <v>22</v>
      </c>
      <c r="H24" s="6">
        <v>0.10000000000000142</v>
      </c>
    </row>
    <row r="25" spans="1:8">
      <c r="A25" s="34">
        <v>41935</v>
      </c>
      <c r="B25" s="2" t="s">
        <v>5</v>
      </c>
      <c r="C25" s="8">
        <v>15.8</v>
      </c>
      <c r="D25" s="2"/>
      <c r="E25" s="6" t="s">
        <v>19</v>
      </c>
      <c r="G25">
        <v>12</v>
      </c>
      <c r="H25" s="6">
        <v>3.8000000000000007</v>
      </c>
    </row>
    <row r="26" spans="1:8">
      <c r="A26" s="34">
        <v>41936</v>
      </c>
      <c r="B26" s="6" t="s">
        <v>6</v>
      </c>
      <c r="C26" s="8">
        <v>21.3</v>
      </c>
      <c r="D26" s="2"/>
      <c r="E26" s="6" t="s">
        <v>11</v>
      </c>
      <c r="G26">
        <v>11</v>
      </c>
      <c r="H26" s="6">
        <v>10.3</v>
      </c>
    </row>
    <row r="27" spans="1:8">
      <c r="A27" s="34">
        <v>41937</v>
      </c>
      <c r="B27" s="6" t="s">
        <v>0</v>
      </c>
      <c r="C27" s="8">
        <v>12.9</v>
      </c>
      <c r="D27" s="2"/>
      <c r="E27" s="6" t="s">
        <v>19</v>
      </c>
      <c r="G27">
        <v>10</v>
      </c>
      <c r="H27" s="6">
        <v>2.9000000000000004</v>
      </c>
    </row>
    <row r="28" spans="1:8">
      <c r="A28" s="1">
        <v>41938</v>
      </c>
      <c r="B28" s="6" t="s">
        <v>1</v>
      </c>
      <c r="C28" s="8">
        <v>15</v>
      </c>
      <c r="D28" s="2"/>
      <c r="E28" s="8" t="s">
        <v>19</v>
      </c>
      <c r="G28">
        <v>8</v>
      </c>
      <c r="H28" s="6">
        <v>7</v>
      </c>
    </row>
    <row r="29" spans="1:8">
      <c r="A29" s="1">
        <v>41939</v>
      </c>
      <c r="B29" s="6" t="s">
        <v>2</v>
      </c>
      <c r="C29" s="8">
        <v>37.9</v>
      </c>
      <c r="D29" s="2"/>
      <c r="E29" s="8" t="s">
        <v>19</v>
      </c>
      <c r="G29">
        <v>13</v>
      </c>
      <c r="H29" s="6">
        <v>24.9</v>
      </c>
    </row>
    <row r="30" spans="1:8">
      <c r="A30" s="1">
        <v>41940</v>
      </c>
      <c r="B30" s="6" t="s">
        <v>3</v>
      </c>
      <c r="C30" s="8">
        <v>36.700000000000003</v>
      </c>
      <c r="D30" s="2"/>
      <c r="E30" s="8" t="s">
        <v>19</v>
      </c>
      <c r="H30" s="6"/>
    </row>
    <row r="31" spans="1:8">
      <c r="A31" s="1">
        <v>41941</v>
      </c>
      <c r="B31" s="6" t="s">
        <v>4</v>
      </c>
      <c r="C31" s="8">
        <v>15.8</v>
      </c>
      <c r="D31" s="2"/>
      <c r="E31" s="8" t="s">
        <v>13</v>
      </c>
      <c r="H31" s="6"/>
    </row>
    <row r="32" spans="1:8">
      <c r="A32" s="34">
        <v>41942</v>
      </c>
      <c r="B32" s="2" t="s">
        <v>5</v>
      </c>
      <c r="C32" s="8">
        <v>48.3</v>
      </c>
      <c r="D32" s="2"/>
      <c r="E32" s="8" t="s">
        <v>25</v>
      </c>
      <c r="H32" s="6"/>
    </row>
    <row r="33" spans="1:8">
      <c r="A33" s="34">
        <v>41943</v>
      </c>
      <c r="B33" s="6" t="s">
        <v>6</v>
      </c>
      <c r="C33" s="10">
        <v>59.6</v>
      </c>
      <c r="D33" s="2"/>
      <c r="E33" s="8" t="s">
        <v>25</v>
      </c>
      <c r="G33">
        <v>38</v>
      </c>
      <c r="H33" s="6">
        <v>21.6</v>
      </c>
    </row>
    <row r="36" spans="1:8">
      <c r="C36" s="7" t="s">
        <v>73</v>
      </c>
      <c r="G36" s="7"/>
    </row>
    <row r="37" spans="1:8">
      <c r="C37" s="40"/>
    </row>
    <row r="38" spans="1:8">
      <c r="C38" s="40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1" topLeftCell="A2" activePane="bottomLeft" state="frozen"/>
      <selection pane="bottomLeft" sqref="A1:XFD1048576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34">
        <v>41944</v>
      </c>
      <c r="B3" s="6" t="s">
        <v>0</v>
      </c>
      <c r="C3" s="8">
        <v>19.2</v>
      </c>
      <c r="D3" s="2"/>
      <c r="E3" s="8" t="s">
        <v>19</v>
      </c>
      <c r="G3">
        <v>15</v>
      </c>
      <c r="H3" s="6">
        <v>4.1999999999999993</v>
      </c>
    </row>
    <row r="4" spans="1:8">
      <c r="A4" s="1">
        <v>41945</v>
      </c>
      <c r="B4" s="6" t="s">
        <v>1</v>
      </c>
      <c r="C4" s="8">
        <v>16.600000000000001</v>
      </c>
      <c r="E4" s="8" t="s">
        <v>11</v>
      </c>
      <c r="G4">
        <v>10</v>
      </c>
      <c r="H4" s="6">
        <v>6.6000000000000014</v>
      </c>
    </row>
    <row r="5" spans="1:8">
      <c r="A5" s="1">
        <v>41946</v>
      </c>
      <c r="B5" s="6" t="s">
        <v>2</v>
      </c>
      <c r="C5" s="8">
        <v>32.1</v>
      </c>
      <c r="E5" s="8" t="s">
        <v>19</v>
      </c>
      <c r="F5" s="36"/>
      <c r="G5">
        <v>10</v>
      </c>
      <c r="H5" s="6">
        <v>22.1</v>
      </c>
    </row>
    <row r="6" spans="1:8">
      <c r="A6" s="1">
        <v>41947</v>
      </c>
      <c r="B6" s="6" t="s">
        <v>3</v>
      </c>
      <c r="C6" s="8">
        <v>28.8</v>
      </c>
      <c r="E6" s="8" t="s">
        <v>12</v>
      </c>
      <c r="F6" s="36"/>
      <c r="G6">
        <v>26</v>
      </c>
      <c r="H6" s="6">
        <v>2.8000000000000007</v>
      </c>
    </row>
    <row r="7" spans="1:8">
      <c r="A7" s="1">
        <v>41948</v>
      </c>
      <c r="B7" s="6" t="s">
        <v>4</v>
      </c>
      <c r="C7" s="8">
        <v>30.4</v>
      </c>
      <c r="E7" s="8" t="s">
        <v>16</v>
      </c>
      <c r="F7" s="36"/>
      <c r="G7" s="39">
        <v>70</v>
      </c>
      <c r="H7" s="6">
        <v>-39.6</v>
      </c>
    </row>
    <row r="8" spans="1:8">
      <c r="A8" s="34">
        <v>41949</v>
      </c>
      <c r="B8" s="2" t="s">
        <v>5</v>
      </c>
      <c r="C8" s="8">
        <v>46.3</v>
      </c>
      <c r="D8" s="3"/>
      <c r="E8" s="8" t="s">
        <v>20</v>
      </c>
      <c r="G8" s="39">
        <v>67</v>
      </c>
      <c r="H8" s="6">
        <v>-20.700000000000003</v>
      </c>
    </row>
    <row r="9" spans="1:8">
      <c r="A9" s="34">
        <v>41950</v>
      </c>
      <c r="B9" s="6" t="s">
        <v>6</v>
      </c>
      <c r="C9" s="8">
        <v>31.7</v>
      </c>
      <c r="D9" s="2"/>
      <c r="E9" s="8" t="s">
        <v>19</v>
      </c>
      <c r="G9">
        <v>9</v>
      </c>
      <c r="H9" s="6">
        <v>22.7</v>
      </c>
    </row>
    <row r="10" spans="1:8">
      <c r="A10" s="34">
        <v>41951</v>
      </c>
      <c r="B10" s="6" t="s">
        <v>0</v>
      </c>
      <c r="C10" s="8">
        <v>14.6</v>
      </c>
      <c r="D10" s="2"/>
      <c r="E10" s="8" t="s">
        <v>19</v>
      </c>
      <c r="G10">
        <v>20</v>
      </c>
      <c r="H10" s="6">
        <v>-5.4</v>
      </c>
    </row>
    <row r="11" spans="1:8">
      <c r="A11" s="1">
        <v>41952</v>
      </c>
      <c r="B11" s="6" t="s">
        <v>1</v>
      </c>
      <c r="C11" s="8">
        <v>26.3</v>
      </c>
      <c r="D11" s="2"/>
      <c r="E11" s="8" t="s">
        <v>19</v>
      </c>
      <c r="G11" s="39">
        <v>65</v>
      </c>
      <c r="H11" s="6">
        <v>-38.700000000000003</v>
      </c>
    </row>
    <row r="12" spans="1:8">
      <c r="A12" s="1">
        <v>41953</v>
      </c>
      <c r="B12" s="6" t="s">
        <v>2</v>
      </c>
      <c r="C12" s="8">
        <v>34.200000000000003</v>
      </c>
      <c r="D12" s="2"/>
      <c r="E12" s="8" t="s">
        <v>25</v>
      </c>
      <c r="G12">
        <v>39</v>
      </c>
      <c r="H12" s="6">
        <v>-4.7999999999999972</v>
      </c>
    </row>
    <row r="13" spans="1:8">
      <c r="A13" s="1">
        <v>41954</v>
      </c>
      <c r="B13" s="6" t="s">
        <v>3</v>
      </c>
      <c r="C13" s="8">
        <v>15.8</v>
      </c>
      <c r="D13" s="2"/>
      <c r="E13" s="8" t="s">
        <v>21</v>
      </c>
      <c r="G13">
        <v>24</v>
      </c>
      <c r="H13" s="6">
        <v>-8.1999999999999993</v>
      </c>
    </row>
    <row r="14" spans="1:8">
      <c r="A14" s="1">
        <v>41955</v>
      </c>
      <c r="B14" s="6" t="s">
        <v>4</v>
      </c>
      <c r="C14" s="8">
        <v>22.9</v>
      </c>
      <c r="D14" s="2"/>
      <c r="E14" s="8" t="s">
        <v>25</v>
      </c>
      <c r="G14">
        <v>13</v>
      </c>
      <c r="H14" s="6">
        <v>9.8999999999999986</v>
      </c>
    </row>
    <row r="15" spans="1:8">
      <c r="A15" s="34">
        <v>41956</v>
      </c>
      <c r="B15" s="2" t="s">
        <v>5</v>
      </c>
      <c r="C15" s="8">
        <v>14.6</v>
      </c>
      <c r="D15" s="2"/>
      <c r="E15" s="8" t="s">
        <v>21</v>
      </c>
      <c r="G15">
        <v>17</v>
      </c>
      <c r="H15" s="6">
        <v>-2.4000000000000004</v>
      </c>
    </row>
    <row r="16" spans="1:8">
      <c r="A16" s="1">
        <v>41957</v>
      </c>
      <c r="B16" s="6" t="s">
        <v>6</v>
      </c>
      <c r="C16" s="8">
        <v>19.2</v>
      </c>
      <c r="D16" s="2"/>
      <c r="E16" s="8" t="s">
        <v>25</v>
      </c>
      <c r="H16" s="6"/>
    </row>
    <row r="17" spans="1:8">
      <c r="A17" s="1">
        <v>41958</v>
      </c>
      <c r="B17" s="6" t="s">
        <v>0</v>
      </c>
      <c r="C17" s="8">
        <v>22.1</v>
      </c>
      <c r="D17" s="2"/>
      <c r="E17" s="8" t="s">
        <v>13</v>
      </c>
      <c r="H17" s="6"/>
    </row>
    <row r="18" spans="1:8">
      <c r="A18" s="1">
        <v>41959</v>
      </c>
      <c r="B18" s="6" t="s">
        <v>1</v>
      </c>
      <c r="C18" s="8">
        <v>16.7</v>
      </c>
      <c r="D18" s="2"/>
      <c r="E18" s="8" t="s">
        <v>14</v>
      </c>
      <c r="H18" s="6"/>
    </row>
    <row r="19" spans="1:8">
      <c r="A19" s="1">
        <v>41960</v>
      </c>
      <c r="B19" s="6" t="s">
        <v>2</v>
      </c>
      <c r="C19" s="8">
        <v>12.5</v>
      </c>
      <c r="D19" s="2"/>
      <c r="E19" s="8" t="s">
        <v>26</v>
      </c>
      <c r="H19" s="6"/>
    </row>
    <row r="20" spans="1:8">
      <c r="A20" s="34">
        <v>41961</v>
      </c>
      <c r="B20" s="6" t="s">
        <v>3</v>
      </c>
      <c r="C20" s="8">
        <v>19.2</v>
      </c>
      <c r="D20" s="2"/>
      <c r="E20" s="8" t="s">
        <v>26</v>
      </c>
      <c r="H20" s="6"/>
    </row>
    <row r="21" spans="1:8">
      <c r="A21" s="1">
        <v>41962</v>
      </c>
      <c r="B21" s="6" t="s">
        <v>4</v>
      </c>
      <c r="C21" s="8">
        <v>28.8</v>
      </c>
      <c r="D21" s="2"/>
      <c r="E21" s="8" t="s">
        <v>27</v>
      </c>
      <c r="H21" s="6"/>
    </row>
    <row r="22" spans="1:8">
      <c r="A22" s="1">
        <v>41963</v>
      </c>
      <c r="B22" s="2" t="s">
        <v>5</v>
      </c>
      <c r="C22" s="8">
        <v>38.799999999999997</v>
      </c>
      <c r="D22" s="2"/>
      <c r="E22" s="8" t="s">
        <v>27</v>
      </c>
      <c r="H22" s="6"/>
    </row>
    <row r="23" spans="1:8">
      <c r="A23" s="1">
        <v>41964</v>
      </c>
      <c r="B23" s="6" t="s">
        <v>6</v>
      </c>
      <c r="C23" s="8">
        <v>29.2</v>
      </c>
      <c r="D23" s="2"/>
      <c r="E23" s="8" t="s">
        <v>17</v>
      </c>
      <c r="G23">
        <v>35</v>
      </c>
      <c r="H23" s="6">
        <v>-5.8000000000000007</v>
      </c>
    </row>
    <row r="24" spans="1:8">
      <c r="A24" s="1">
        <v>41965</v>
      </c>
      <c r="B24" s="6" t="s">
        <v>0</v>
      </c>
      <c r="C24" s="8">
        <v>26.3</v>
      </c>
      <c r="D24" s="2"/>
      <c r="E24" s="8" t="s">
        <v>19</v>
      </c>
      <c r="G24">
        <v>34</v>
      </c>
      <c r="H24" s="6">
        <v>-7.6999999999999993</v>
      </c>
    </row>
    <row r="25" spans="1:8">
      <c r="A25" s="34">
        <v>41966</v>
      </c>
      <c r="B25" s="6" t="s">
        <v>1</v>
      </c>
      <c r="C25" s="8">
        <v>20.8</v>
      </c>
      <c r="D25" s="2"/>
      <c r="E25" s="8" t="s">
        <v>12</v>
      </c>
      <c r="G25">
        <v>20</v>
      </c>
      <c r="H25" s="6">
        <v>0.80000000000000071</v>
      </c>
    </row>
    <row r="26" spans="1:8">
      <c r="A26" s="1">
        <v>41967</v>
      </c>
      <c r="B26" s="6" t="s">
        <v>2</v>
      </c>
      <c r="C26" s="8">
        <v>42.9</v>
      </c>
      <c r="D26" s="2"/>
      <c r="E26" s="8" t="s">
        <v>11</v>
      </c>
      <c r="G26">
        <v>27</v>
      </c>
      <c r="H26" s="6">
        <v>15.899999999999999</v>
      </c>
    </row>
    <row r="27" spans="1:8">
      <c r="A27" s="1">
        <v>41968</v>
      </c>
      <c r="B27" s="6" t="s">
        <v>3</v>
      </c>
      <c r="C27" s="8">
        <v>23.3</v>
      </c>
      <c r="D27" s="2"/>
      <c r="E27" s="8" t="s">
        <v>15</v>
      </c>
      <c r="G27">
        <v>46</v>
      </c>
      <c r="H27" s="6">
        <v>-22.7</v>
      </c>
    </row>
    <row r="28" spans="1:8">
      <c r="A28" s="1">
        <v>41969</v>
      </c>
      <c r="B28" s="6" t="s">
        <v>4</v>
      </c>
      <c r="C28" s="8">
        <v>15.8</v>
      </c>
      <c r="D28" s="2"/>
      <c r="E28" s="8" t="s">
        <v>13</v>
      </c>
      <c r="G28">
        <v>27</v>
      </c>
      <c r="H28" s="6">
        <v>-11.2</v>
      </c>
    </row>
    <row r="29" spans="1:8">
      <c r="A29" s="1">
        <v>41970</v>
      </c>
      <c r="B29" s="2" t="s">
        <v>5</v>
      </c>
      <c r="C29" s="8">
        <v>21.7</v>
      </c>
      <c r="D29" s="2"/>
      <c r="E29" s="8" t="s">
        <v>27</v>
      </c>
      <c r="G29">
        <v>20</v>
      </c>
      <c r="H29" s="6">
        <v>1.6999999999999993</v>
      </c>
    </row>
    <row r="30" spans="1:8">
      <c r="A30" s="34">
        <v>41971</v>
      </c>
      <c r="B30" s="6" t="s">
        <v>6</v>
      </c>
      <c r="C30" s="8">
        <v>25.4</v>
      </c>
      <c r="D30" s="2"/>
      <c r="E30" s="8" t="s">
        <v>26</v>
      </c>
      <c r="G30">
        <v>36</v>
      </c>
      <c r="H30" s="6">
        <v>-10.600000000000001</v>
      </c>
    </row>
    <row r="31" spans="1:8">
      <c r="A31" s="1">
        <v>41972</v>
      </c>
      <c r="B31" s="6" t="s">
        <v>0</v>
      </c>
      <c r="C31" s="8">
        <v>32.9</v>
      </c>
      <c r="D31" s="2"/>
      <c r="E31" s="8" t="s">
        <v>20</v>
      </c>
      <c r="G31">
        <v>43</v>
      </c>
      <c r="H31" s="6">
        <v>-10.100000000000001</v>
      </c>
    </row>
    <row r="32" spans="1:8">
      <c r="A32" s="1">
        <v>41973</v>
      </c>
      <c r="B32" s="6" t="s">
        <v>1</v>
      </c>
      <c r="C32" s="8">
        <v>25</v>
      </c>
      <c r="D32" s="2"/>
      <c r="E32" s="8" t="s">
        <v>18</v>
      </c>
      <c r="G32">
        <v>25</v>
      </c>
      <c r="H32" s="6">
        <v>0</v>
      </c>
    </row>
    <row r="33" spans="1:8">
      <c r="A33" s="34"/>
      <c r="B33" s="6"/>
      <c r="C33" s="8"/>
      <c r="D33" s="2"/>
      <c r="E33" s="8"/>
      <c r="H33" s="6"/>
    </row>
    <row r="36" spans="1:8">
      <c r="C36" s="7" t="s">
        <v>74</v>
      </c>
      <c r="G36" s="7"/>
    </row>
    <row r="37" spans="1:8">
      <c r="C37" s="40"/>
    </row>
    <row r="38" spans="1:8">
      <c r="C38" s="40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1" topLeftCell="A2" activePane="bottomLeft" state="frozen"/>
      <selection pane="bottomLeft" activeCell="B15" sqref="B15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1">
        <v>41974</v>
      </c>
      <c r="B3" s="6" t="s">
        <v>2</v>
      </c>
      <c r="C3" s="8">
        <v>33.299999999999997</v>
      </c>
      <c r="D3" s="2"/>
      <c r="E3" s="8" t="s">
        <v>14</v>
      </c>
      <c r="G3" s="2">
        <v>33</v>
      </c>
      <c r="H3" s="6">
        <v>0.29999999999999716</v>
      </c>
    </row>
    <row r="4" spans="1:8">
      <c r="A4" s="1">
        <v>41975</v>
      </c>
      <c r="B4" s="6" t="s">
        <v>3</v>
      </c>
      <c r="C4" s="8">
        <v>16.3</v>
      </c>
      <c r="E4" s="8" t="s">
        <v>15</v>
      </c>
      <c r="G4" s="2">
        <v>22</v>
      </c>
      <c r="H4" s="6">
        <v>-5.6999999999999993</v>
      </c>
    </row>
    <row r="5" spans="1:8">
      <c r="A5" s="34">
        <v>41976</v>
      </c>
      <c r="B5" s="6" t="s">
        <v>4</v>
      </c>
      <c r="C5" s="8">
        <v>14.6</v>
      </c>
      <c r="E5" s="8" t="s">
        <v>15</v>
      </c>
      <c r="F5" s="36"/>
      <c r="G5" s="2">
        <v>21</v>
      </c>
      <c r="H5" s="6">
        <v>-6.4</v>
      </c>
    </row>
    <row r="6" spans="1:8">
      <c r="A6" s="1">
        <v>41977</v>
      </c>
      <c r="B6" s="2" t="s">
        <v>5</v>
      </c>
      <c r="C6" s="8">
        <v>30</v>
      </c>
      <c r="E6" s="6" t="s">
        <v>13</v>
      </c>
      <c r="F6" s="36"/>
      <c r="G6" s="2">
        <v>31</v>
      </c>
      <c r="H6" s="6">
        <v>-1</v>
      </c>
    </row>
    <row r="7" spans="1:8">
      <c r="A7" s="1">
        <v>41978</v>
      </c>
      <c r="B7" s="6" t="s">
        <v>6</v>
      </c>
      <c r="C7" s="8">
        <v>27.9</v>
      </c>
      <c r="E7" s="6" t="s">
        <v>10</v>
      </c>
      <c r="F7" s="36"/>
      <c r="G7" s="2">
        <v>30</v>
      </c>
      <c r="H7" s="6">
        <v>-2.1000000000000014</v>
      </c>
    </row>
    <row r="8" spans="1:8">
      <c r="A8" s="1">
        <v>41979</v>
      </c>
      <c r="B8" s="6" t="s">
        <v>0</v>
      </c>
      <c r="C8" s="8">
        <v>23.8</v>
      </c>
      <c r="D8" s="3"/>
      <c r="E8" s="6" t="s">
        <v>11</v>
      </c>
      <c r="G8" s="2">
        <v>28</v>
      </c>
      <c r="H8" s="6">
        <v>-4.1999999999999993</v>
      </c>
    </row>
    <row r="9" spans="1:8">
      <c r="A9" s="1">
        <v>41980</v>
      </c>
      <c r="B9" s="6" t="s">
        <v>1</v>
      </c>
      <c r="C9" s="8">
        <v>12.5</v>
      </c>
      <c r="D9" s="2"/>
      <c r="E9" s="6" t="s">
        <v>10</v>
      </c>
      <c r="G9" s="2">
        <v>13</v>
      </c>
      <c r="H9" s="6">
        <v>-0.5</v>
      </c>
    </row>
    <row r="10" spans="1:8">
      <c r="A10" s="34">
        <v>41981</v>
      </c>
      <c r="B10" s="6" t="s">
        <v>2</v>
      </c>
      <c r="C10" s="8">
        <v>13</v>
      </c>
      <c r="D10" s="2"/>
      <c r="E10" s="6" t="s">
        <v>10</v>
      </c>
      <c r="G10" s="2">
        <v>14</v>
      </c>
      <c r="H10" s="6">
        <v>-1</v>
      </c>
    </row>
    <row r="11" spans="1:8">
      <c r="A11" s="1">
        <v>41982</v>
      </c>
      <c r="B11" s="6" t="s">
        <v>3</v>
      </c>
      <c r="C11" s="8">
        <v>37.9</v>
      </c>
      <c r="D11" s="2"/>
      <c r="E11" s="6" t="s">
        <v>19</v>
      </c>
      <c r="G11" s="2">
        <v>17</v>
      </c>
      <c r="H11" s="6">
        <v>20.9</v>
      </c>
    </row>
    <row r="12" spans="1:8">
      <c r="A12" s="1">
        <v>41983</v>
      </c>
      <c r="B12" s="6" t="s">
        <v>4</v>
      </c>
      <c r="C12" s="8">
        <v>13.3</v>
      </c>
      <c r="D12" s="2"/>
      <c r="E12" s="6" t="s">
        <v>10</v>
      </c>
      <c r="G12" s="2">
        <v>17</v>
      </c>
      <c r="H12" s="6">
        <v>-3.6999999999999993</v>
      </c>
    </row>
    <row r="13" spans="1:8">
      <c r="A13" s="1">
        <v>41984</v>
      </c>
      <c r="B13" s="2" t="s">
        <v>5</v>
      </c>
      <c r="C13" s="8">
        <v>7.5</v>
      </c>
      <c r="D13" s="2"/>
      <c r="E13" s="6" t="s">
        <v>10</v>
      </c>
      <c r="G13" s="2">
        <v>14</v>
      </c>
      <c r="H13" s="6">
        <v>-6.5</v>
      </c>
    </row>
    <row r="14" spans="1:8">
      <c r="A14" s="1">
        <v>41985</v>
      </c>
      <c r="B14" s="6" t="s">
        <v>6</v>
      </c>
      <c r="C14" s="8">
        <v>8.8000000000000007</v>
      </c>
      <c r="D14" s="2"/>
      <c r="E14" s="6" t="s">
        <v>10</v>
      </c>
      <c r="G14" s="2">
        <v>16</v>
      </c>
      <c r="H14" s="6">
        <v>-7.1999999999999993</v>
      </c>
    </row>
    <row r="15" spans="1:8">
      <c r="A15" s="1">
        <v>41986</v>
      </c>
      <c r="B15" s="6" t="s">
        <v>0</v>
      </c>
      <c r="C15" s="8">
        <v>15.4</v>
      </c>
      <c r="D15" s="2"/>
      <c r="E15" s="6" t="s">
        <v>11</v>
      </c>
      <c r="G15" s="2">
        <v>22</v>
      </c>
      <c r="H15" s="6">
        <v>-6.6</v>
      </c>
    </row>
    <row r="16" spans="1:8">
      <c r="A16" s="1">
        <v>41987</v>
      </c>
      <c r="B16" s="6" t="s">
        <v>1</v>
      </c>
      <c r="C16" s="8">
        <v>15.4</v>
      </c>
      <c r="D16" s="2"/>
      <c r="E16" s="6" t="s">
        <v>19</v>
      </c>
      <c r="G16" s="2">
        <v>11</v>
      </c>
      <c r="H16" s="6">
        <v>4.4000000000000004</v>
      </c>
    </row>
    <row r="17" spans="1:8">
      <c r="A17" s="34">
        <v>41988</v>
      </c>
      <c r="B17" s="6" t="s">
        <v>2</v>
      </c>
      <c r="C17" s="8">
        <v>15.4</v>
      </c>
      <c r="D17" s="2"/>
      <c r="E17" s="6" t="s">
        <v>11</v>
      </c>
      <c r="G17" s="2"/>
      <c r="H17" s="6"/>
    </row>
    <row r="18" spans="1:8">
      <c r="A18" s="1">
        <v>41989</v>
      </c>
      <c r="B18" s="6" t="s">
        <v>3</v>
      </c>
      <c r="C18" s="8">
        <v>20</v>
      </c>
      <c r="D18" s="2"/>
      <c r="E18" s="6" t="s">
        <v>10</v>
      </c>
      <c r="G18" s="2"/>
      <c r="H18" s="6"/>
    </row>
    <row r="19" spans="1:8">
      <c r="A19" s="1">
        <v>41990</v>
      </c>
      <c r="B19" s="6" t="s">
        <v>4</v>
      </c>
      <c r="C19" s="8">
        <v>5.4</v>
      </c>
      <c r="D19" s="2"/>
      <c r="E19" s="6" t="s">
        <v>11</v>
      </c>
      <c r="G19" s="2"/>
      <c r="H19" s="6"/>
    </row>
    <row r="20" spans="1:8">
      <c r="A20" s="1">
        <v>41991</v>
      </c>
      <c r="B20" s="2" t="s">
        <v>5</v>
      </c>
      <c r="C20" s="8">
        <v>5</v>
      </c>
      <c r="D20" s="2"/>
      <c r="E20" s="6" t="s">
        <v>10</v>
      </c>
      <c r="G20" s="2">
        <v>8</v>
      </c>
      <c r="H20" s="6">
        <v>-3</v>
      </c>
    </row>
    <row r="21" spans="1:8">
      <c r="A21" s="1">
        <v>41992</v>
      </c>
      <c r="B21" s="6" t="s">
        <v>6</v>
      </c>
      <c r="C21" s="8">
        <v>12.4</v>
      </c>
      <c r="D21" s="2"/>
      <c r="E21" s="6" t="s">
        <v>4</v>
      </c>
      <c r="G21" s="2">
        <v>14</v>
      </c>
      <c r="H21" s="6">
        <v>-1.5999999999999996</v>
      </c>
    </row>
    <row r="22" spans="1:8">
      <c r="A22" s="1">
        <v>41993</v>
      </c>
      <c r="B22" s="6" t="s">
        <v>0</v>
      </c>
      <c r="C22" s="8">
        <v>11.7</v>
      </c>
      <c r="D22" s="2"/>
      <c r="E22" s="6" t="s">
        <v>4</v>
      </c>
      <c r="G22" s="2">
        <v>16</v>
      </c>
      <c r="H22" s="6">
        <v>-4.3000000000000007</v>
      </c>
    </row>
    <row r="23" spans="1:8">
      <c r="A23" s="1">
        <v>41994</v>
      </c>
      <c r="B23" s="6" t="s">
        <v>1</v>
      </c>
      <c r="C23" s="8">
        <v>5</v>
      </c>
      <c r="D23" s="2"/>
      <c r="E23" s="6" t="s">
        <v>11</v>
      </c>
      <c r="G23" s="2">
        <v>6</v>
      </c>
      <c r="H23" s="6">
        <v>-1</v>
      </c>
    </row>
    <row r="24" spans="1:8">
      <c r="A24" s="1">
        <v>41995</v>
      </c>
      <c r="B24" s="6" t="s">
        <v>2</v>
      </c>
      <c r="C24" s="8">
        <v>10.4</v>
      </c>
      <c r="D24" s="2"/>
      <c r="E24" s="6" t="s">
        <v>11</v>
      </c>
      <c r="G24" s="2">
        <v>15</v>
      </c>
      <c r="H24" s="6">
        <v>-4.5999999999999996</v>
      </c>
    </row>
    <row r="25" spans="1:8">
      <c r="A25" s="1">
        <v>41996</v>
      </c>
      <c r="B25" s="6" t="s">
        <v>3</v>
      </c>
      <c r="C25" s="8">
        <v>13.3</v>
      </c>
      <c r="D25" s="2"/>
      <c r="E25" s="6" t="s">
        <v>11</v>
      </c>
      <c r="G25" s="2">
        <v>12</v>
      </c>
      <c r="H25" s="6">
        <v>1.3000000000000007</v>
      </c>
    </row>
    <row r="26" spans="1:8">
      <c r="A26" s="1">
        <v>41997</v>
      </c>
      <c r="B26" s="6" t="s">
        <v>4</v>
      </c>
      <c r="C26" s="8">
        <v>11.3</v>
      </c>
      <c r="D26" s="2"/>
      <c r="E26" s="6" t="s">
        <v>10</v>
      </c>
      <c r="G26" s="2">
        <v>10</v>
      </c>
      <c r="H26" s="6">
        <v>1.3000000000000007</v>
      </c>
    </row>
    <row r="27" spans="1:8">
      <c r="A27" s="1">
        <v>41998</v>
      </c>
      <c r="B27" s="2" t="s">
        <v>5</v>
      </c>
      <c r="C27" s="8">
        <v>11.3</v>
      </c>
      <c r="D27" s="2"/>
      <c r="E27" s="6" t="s">
        <v>4</v>
      </c>
      <c r="G27" s="2">
        <v>12</v>
      </c>
      <c r="H27" s="6">
        <v>-0.69999999999999929</v>
      </c>
    </row>
    <row r="28" spans="1:8">
      <c r="A28" s="1">
        <v>41999</v>
      </c>
      <c r="B28" s="6" t="s">
        <v>6</v>
      </c>
      <c r="C28" s="8">
        <v>7.9</v>
      </c>
      <c r="D28" s="2"/>
      <c r="E28" s="6" t="s">
        <v>25</v>
      </c>
      <c r="G28" s="2">
        <v>16</v>
      </c>
      <c r="H28" s="6">
        <v>-8.1</v>
      </c>
    </row>
    <row r="29" spans="1:8">
      <c r="A29" s="1">
        <v>42000</v>
      </c>
      <c r="B29" s="6" t="s">
        <v>0</v>
      </c>
      <c r="C29" s="8">
        <v>14.2</v>
      </c>
      <c r="D29" s="2"/>
      <c r="E29" s="6" t="s">
        <v>18</v>
      </c>
      <c r="G29" s="2">
        <v>17</v>
      </c>
      <c r="H29" s="6">
        <v>-2.8000000000000007</v>
      </c>
    </row>
    <row r="30" spans="1:8">
      <c r="A30" s="1">
        <v>42001</v>
      </c>
      <c r="B30" s="6" t="s">
        <v>1</v>
      </c>
      <c r="C30" s="8">
        <v>25.4</v>
      </c>
      <c r="D30" s="2"/>
      <c r="E30" s="6" t="s">
        <v>18</v>
      </c>
      <c r="G30" s="2">
        <v>29</v>
      </c>
      <c r="H30" s="6">
        <v>-3.6000000000000014</v>
      </c>
    </row>
    <row r="31" spans="1:8">
      <c r="A31" s="1">
        <v>42002</v>
      </c>
      <c r="B31" s="6" t="s">
        <v>2</v>
      </c>
      <c r="C31" s="8">
        <v>27.5</v>
      </c>
      <c r="D31" s="2"/>
      <c r="E31" s="6" t="s">
        <v>10</v>
      </c>
      <c r="G31" s="2">
        <v>37</v>
      </c>
      <c r="H31" s="6">
        <v>-9.5</v>
      </c>
    </row>
    <row r="32" spans="1:8">
      <c r="A32" s="1">
        <v>42003</v>
      </c>
      <c r="B32" s="6" t="s">
        <v>3</v>
      </c>
      <c r="C32" s="8">
        <v>22.4</v>
      </c>
      <c r="D32" s="2"/>
      <c r="E32" s="6" t="s">
        <v>11</v>
      </c>
      <c r="G32" s="2">
        <v>36</v>
      </c>
      <c r="H32" s="6">
        <v>-13.600000000000001</v>
      </c>
    </row>
    <row r="33" spans="1:8">
      <c r="A33" s="1">
        <v>42004</v>
      </c>
      <c r="B33" s="6" t="s">
        <v>4</v>
      </c>
      <c r="C33" s="8">
        <v>20.399999999999999</v>
      </c>
      <c r="D33" s="2"/>
      <c r="E33" s="6" t="s">
        <v>19</v>
      </c>
      <c r="G33" s="2">
        <v>26</v>
      </c>
      <c r="H33" s="6">
        <v>-5.6000000000000014</v>
      </c>
    </row>
    <row r="36" spans="1:8">
      <c r="C36" s="7" t="s">
        <v>74</v>
      </c>
      <c r="G36" s="7"/>
    </row>
    <row r="37" spans="1:8">
      <c r="C37" s="40"/>
    </row>
    <row r="38" spans="1:8">
      <c r="C38" s="40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96"/>
  <sheetViews>
    <sheetView tabSelected="1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N23" sqref="N23"/>
    </sheetView>
  </sheetViews>
  <sheetFormatPr defaultRowHeight="12.75"/>
  <cols>
    <col min="1" max="1" width="9.140625" style="17"/>
    <col min="2" max="2" width="11.28515625" style="18" customWidth="1"/>
    <col min="3" max="3" width="4.140625" style="11" customWidth="1"/>
    <col min="4" max="4" width="10" style="11" customWidth="1"/>
    <col min="5" max="5" width="5.85546875" style="11" customWidth="1"/>
    <col min="6" max="6" width="9.7109375" style="11" customWidth="1"/>
    <col min="7" max="7" width="2.85546875" style="11" customWidth="1"/>
    <col min="8" max="8" width="10.7109375" style="11" customWidth="1"/>
    <col min="9" max="9" width="15.140625" style="11" customWidth="1"/>
    <col min="10" max="10" width="12.85546875" style="17" customWidth="1"/>
    <col min="11" max="11" width="11.28515625" style="17" customWidth="1"/>
    <col min="12" max="12" width="22.5703125" style="17" customWidth="1"/>
    <col min="13" max="15" width="9.140625" style="17"/>
    <col min="16" max="18" width="9.140625" style="16"/>
    <col min="19" max="20" width="9.140625" style="17"/>
    <col min="21" max="24" width="11.5703125" style="27" customWidth="1"/>
    <col min="25" max="25" width="11.5703125" style="17" customWidth="1"/>
    <col min="26" max="29" width="11.5703125" style="27" customWidth="1"/>
    <col min="30" max="16384" width="9.140625" style="17"/>
  </cols>
  <sheetData>
    <row r="1" spans="1:29">
      <c r="B1" s="51" t="str">
        <f>'01'!A1</f>
        <v>Date</v>
      </c>
      <c r="C1" s="50" t="str">
        <f>'01'!B1</f>
        <v>Day</v>
      </c>
      <c r="D1" s="50" t="str">
        <f>'01'!C1</f>
        <v>Bradgate Drive - 24 hour mean PM10 (ug/m3)</v>
      </c>
      <c r="E1" s="52" t="s">
        <v>68</v>
      </c>
      <c r="F1" s="50" t="str">
        <f>'01'!E1</f>
        <v>Dominant wind direction</v>
      </c>
      <c r="H1" s="50" t="str">
        <f>'01'!G1</f>
        <v>Nottingham Centre (AURN) - provisional data</v>
      </c>
      <c r="I1" s="50" t="str">
        <f>'01'!H1</f>
        <v>Bradgate Drive - Nottingham showing additional locally derived PM10</v>
      </c>
      <c r="J1" s="53" t="s">
        <v>43</v>
      </c>
      <c r="K1" s="53" t="s">
        <v>44</v>
      </c>
      <c r="U1" s="27">
        <v>-200</v>
      </c>
      <c r="V1" s="27">
        <v>-200</v>
      </c>
      <c r="W1" s="27">
        <v>20</v>
      </c>
      <c r="X1" s="27">
        <v>20</v>
      </c>
      <c r="Z1" s="27">
        <v>-200</v>
      </c>
      <c r="AA1" s="27">
        <v>-200</v>
      </c>
      <c r="AB1" s="27">
        <v>20</v>
      </c>
      <c r="AC1" s="27">
        <v>20</v>
      </c>
    </row>
    <row r="2" spans="1:29">
      <c r="B2" s="51"/>
      <c r="C2" s="50"/>
      <c r="D2" s="50"/>
      <c r="E2" s="52"/>
      <c r="F2" s="50"/>
      <c r="H2" s="50"/>
      <c r="I2" s="50"/>
      <c r="J2" s="53"/>
      <c r="K2" s="53"/>
      <c r="U2" s="27">
        <v>20</v>
      </c>
      <c r="V2" s="27">
        <v>20</v>
      </c>
      <c r="W2" s="27">
        <v>200</v>
      </c>
      <c r="X2" s="27">
        <v>200</v>
      </c>
      <c r="Z2" s="27">
        <v>20</v>
      </c>
      <c r="AA2" s="27">
        <v>20</v>
      </c>
      <c r="AB2" s="27">
        <v>200</v>
      </c>
      <c r="AC2" s="27">
        <v>200</v>
      </c>
    </row>
    <row r="3" spans="1:29" s="14" customFormat="1" ht="49.5" customHeight="1">
      <c r="B3" s="51"/>
      <c r="C3" s="50"/>
      <c r="D3" s="50"/>
      <c r="E3" s="52"/>
      <c r="F3" s="50"/>
      <c r="G3" s="25"/>
      <c r="H3" s="50"/>
      <c r="I3" s="50"/>
      <c r="J3" s="53"/>
      <c r="K3" s="53"/>
      <c r="L3" s="17"/>
      <c r="P3" s="13" t="s">
        <v>34</v>
      </c>
      <c r="Q3" s="13" t="s">
        <v>36</v>
      </c>
      <c r="R3" s="13" t="s">
        <v>35</v>
      </c>
      <c r="U3" s="28" t="s">
        <v>39</v>
      </c>
      <c r="V3" s="28" t="s">
        <v>40</v>
      </c>
      <c r="W3" s="28" t="s">
        <v>41</v>
      </c>
      <c r="X3" s="28" t="s">
        <v>42</v>
      </c>
      <c r="Z3" s="28" t="s">
        <v>39</v>
      </c>
      <c r="AA3" s="28" t="s">
        <v>40</v>
      </c>
      <c r="AB3" s="28" t="s">
        <v>41</v>
      </c>
      <c r="AC3" s="28" t="s">
        <v>42</v>
      </c>
    </row>
    <row r="4" spans="1:29" ht="15">
      <c r="A4" s="49" t="s">
        <v>54</v>
      </c>
      <c r="B4" s="18">
        <f>IF(ISNUMBER('01'!A3),'01'!A3,"")</f>
        <v>41640</v>
      </c>
      <c r="C4" s="11" t="str">
        <f>'01'!B3</f>
        <v>W</v>
      </c>
      <c r="D4" s="11">
        <f>IF(ISNUMBER('01'!C3),'01'!C3,"")</f>
        <v>7.1</v>
      </c>
      <c r="E4" s="11">
        <f>MONTH(B4)</f>
        <v>1</v>
      </c>
      <c r="F4" s="11" t="str">
        <f>'01'!E$3</f>
        <v>SSW</v>
      </c>
      <c r="H4" s="11">
        <f>'01'!G3</f>
        <v>8</v>
      </c>
      <c r="I4" s="17">
        <f>IF(AND(ISNUMBER($D4),ISNUMBER(H4)),$D4-H4,"")</f>
        <v>-0.90000000000000036</v>
      </c>
      <c r="J4" s="2"/>
      <c r="K4" s="11" t="str">
        <f>IF(AND(ISNUMBER($D4),ISNUMBER(J4)),$D4-J4,"")</f>
        <v/>
      </c>
      <c r="L4"/>
      <c r="M4" s="19" t="s">
        <v>29</v>
      </c>
      <c r="N4" s="17">
        <f>COUNT($D$4:$D$369)</f>
        <v>343</v>
      </c>
      <c r="P4" s="15">
        <f t="shared" ref="P4:P35" si="0">$N$7</f>
        <v>22.234693877551031</v>
      </c>
      <c r="Q4" s="16">
        <v>40</v>
      </c>
      <c r="R4" s="16">
        <v>50</v>
      </c>
      <c r="S4" s="17">
        <f>MATCH(F4,$D$379:$D$394,)</f>
        <v>10</v>
      </c>
      <c r="U4" s="29">
        <f>IF(AND(U$1&lt;$I4,$I4&lt;U$2,$D4&lt;50),$I4,"")</f>
        <v>-0.90000000000000036</v>
      </c>
      <c r="V4" s="29" t="str">
        <f>IF(AND(V$1&lt;$I4,$I4&lt;V$2,$D4&gt;=50),$I4,"")</f>
        <v/>
      </c>
      <c r="W4" s="29" t="str">
        <f>IF(AND(W$1&lt;=$I4,$I4&lt;=W$2,$D4&lt;50),$I4,"")</f>
        <v/>
      </c>
      <c r="X4" s="29" t="str">
        <f>IF(AND(X$1&lt;=$I4,$I4&lt;=X$2,$D4&gt;=50),$I4,"")</f>
        <v/>
      </c>
      <c r="Z4" s="29" t="str">
        <f t="shared" ref="Z4:Z67" si="1">IF(AND(Z$1&lt;$K4,$K4&lt;Z$2,$D4&lt;50),$K4,"")</f>
        <v/>
      </c>
      <c r="AA4" s="29" t="str">
        <f t="shared" ref="AA4:AA67" si="2">IF(AND(AA$1&lt;$K4,$K4&lt;AA$2,$D4&gt;=50),$K4,"")</f>
        <v/>
      </c>
      <c r="AB4" s="29" t="str">
        <f t="shared" ref="AB4:AB67" si="3">IF(AND(AB$1&lt;=$K4,$K4&lt;=AB$2,$D4&lt;50),$K4,"")</f>
        <v/>
      </c>
      <c r="AC4" s="29" t="str">
        <f t="shared" ref="AC4:AC67" si="4">IF(AND(AC$1&lt;=$K4,$K4&lt;=AC$2,$D4&gt;=50),$K4,"")</f>
        <v/>
      </c>
    </row>
    <row r="5" spans="1:29" ht="15">
      <c r="A5" s="49"/>
      <c r="B5" s="18">
        <f>IF(ISNUMBER('01'!A4),'01'!A4,"")</f>
        <v>41641</v>
      </c>
      <c r="C5" s="11" t="str">
        <f>'01'!B4</f>
        <v>Th</v>
      </c>
      <c r="D5" s="11">
        <f>IF(ISNUMBER('01'!C4),'01'!C4,"")</f>
        <v>23.8</v>
      </c>
      <c r="E5" s="42">
        <f t="shared" ref="E5:E68" si="5">MONTH(B5)</f>
        <v>1</v>
      </c>
      <c r="F5" s="11" t="str">
        <f>'01'!E4</f>
        <v>SW</v>
      </c>
      <c r="H5" s="32">
        <f>'01'!G4</f>
        <v>11</v>
      </c>
      <c r="I5" s="17">
        <f t="shared" ref="I5:I68" si="6">IF(AND(ISNUMBER($D5),ISNUMBER(H5)),$D5-H5,"")</f>
        <v>12.8</v>
      </c>
      <c r="J5" s="2"/>
      <c r="K5" s="11" t="str">
        <f t="shared" ref="K5:K68" si="7">IF(AND(ISNUMBER($D5),ISNUMBER(J5)),$D5-J5,"")</f>
        <v/>
      </c>
      <c r="L5"/>
      <c r="M5" s="19" t="s">
        <v>30</v>
      </c>
      <c r="N5" s="17">
        <f>MIN($D$4:$D$369)</f>
        <v>4.5999999999999996</v>
      </c>
      <c r="P5" s="15">
        <f t="shared" si="0"/>
        <v>22.234693877551031</v>
      </c>
      <c r="Q5" s="16">
        <v>40</v>
      </c>
      <c r="R5" s="16">
        <v>50</v>
      </c>
      <c r="S5" s="44">
        <f t="shared" ref="S5:S68" si="8">MATCH(F5,$D$379:$D$394,)</f>
        <v>11</v>
      </c>
      <c r="U5" s="29">
        <f t="shared" ref="U5:U68" si="9">IF(AND(U$1&lt;$I5,$I5&lt;U$2,$D5&lt;50),$I5,"")</f>
        <v>12.8</v>
      </c>
      <c r="V5" s="29" t="str">
        <f t="shared" ref="V5:V68" si="10">IF(AND(V$1&lt;$I5,$I5&lt;V$2,$D5&gt;=50),$I5,"")</f>
        <v/>
      </c>
      <c r="W5" s="29" t="str">
        <f t="shared" ref="W5:W68" si="11">IF(AND(W$1&lt;=$I5,$I5&lt;=W$2,$D5&lt;50),$I5,"")</f>
        <v/>
      </c>
      <c r="X5" s="29" t="str">
        <f t="shared" ref="X5:X68" si="12">IF(AND(X$1&lt;=$I5,$I5&lt;=X$2,$D5&gt;=50),$I5,"")</f>
        <v/>
      </c>
      <c r="Z5" s="29" t="str">
        <f t="shared" si="1"/>
        <v/>
      </c>
      <c r="AA5" s="29" t="str">
        <f t="shared" si="2"/>
        <v/>
      </c>
      <c r="AB5" s="29" t="str">
        <f t="shared" si="3"/>
        <v/>
      </c>
      <c r="AC5" s="29" t="str">
        <f t="shared" si="4"/>
        <v/>
      </c>
    </row>
    <row r="6" spans="1:29" ht="15">
      <c r="A6" s="49"/>
      <c r="B6" s="18">
        <f>IF(ISNUMBER('01'!A5),'01'!A5,"")</f>
        <v>41642</v>
      </c>
      <c r="C6" s="11" t="str">
        <f>'01'!B5</f>
        <v>F</v>
      </c>
      <c r="D6" s="11">
        <f>IF(ISNUMBER('01'!C5),'01'!C5,"")</f>
        <v>22.5</v>
      </c>
      <c r="E6" s="42">
        <f t="shared" si="5"/>
        <v>1</v>
      </c>
      <c r="F6" s="11" t="str">
        <f>'01'!E5</f>
        <v>SSW</v>
      </c>
      <c r="H6" s="32">
        <f>'01'!G5</f>
        <v>9</v>
      </c>
      <c r="I6" s="17">
        <f t="shared" si="6"/>
        <v>13.5</v>
      </c>
      <c r="J6" s="2"/>
      <c r="K6" s="11" t="str">
        <f t="shared" si="7"/>
        <v/>
      </c>
      <c r="L6"/>
      <c r="M6" s="19" t="s">
        <v>31</v>
      </c>
      <c r="N6" s="17">
        <f>MAX($D$4:$D$369)</f>
        <v>79.2</v>
      </c>
      <c r="P6" s="15">
        <f t="shared" si="0"/>
        <v>22.234693877551031</v>
      </c>
      <c r="Q6" s="16">
        <v>40</v>
      </c>
      <c r="R6" s="16">
        <v>50</v>
      </c>
      <c r="S6" s="44">
        <f t="shared" si="8"/>
        <v>10</v>
      </c>
      <c r="U6" s="29">
        <f t="shared" si="9"/>
        <v>13.5</v>
      </c>
      <c r="V6" s="29" t="str">
        <f t="shared" si="10"/>
        <v/>
      </c>
      <c r="W6" s="29" t="str">
        <f t="shared" si="11"/>
        <v/>
      </c>
      <c r="X6" s="29" t="str">
        <f t="shared" si="12"/>
        <v/>
      </c>
      <c r="Z6" s="29" t="str">
        <f t="shared" si="1"/>
        <v/>
      </c>
      <c r="AA6" s="29" t="str">
        <f t="shared" si="2"/>
        <v/>
      </c>
      <c r="AB6" s="29" t="str">
        <f t="shared" si="3"/>
        <v/>
      </c>
      <c r="AC6" s="29" t="str">
        <f t="shared" si="4"/>
        <v/>
      </c>
    </row>
    <row r="7" spans="1:29" ht="15">
      <c r="A7" s="49"/>
      <c r="B7" s="18">
        <f>IF(ISNUMBER('01'!A6),'01'!A6,"")</f>
        <v>41643</v>
      </c>
      <c r="C7" s="11" t="str">
        <f>'01'!B6</f>
        <v>Sa</v>
      </c>
      <c r="D7" s="11">
        <f>IF(ISNUMBER('01'!C6),'01'!C6,"")</f>
        <v>12.5</v>
      </c>
      <c r="E7" s="42">
        <f t="shared" si="5"/>
        <v>1</v>
      </c>
      <c r="F7" s="11" t="str">
        <f>'01'!E6</f>
        <v>SW</v>
      </c>
      <c r="H7" s="32">
        <f>'01'!G6</f>
        <v>13</v>
      </c>
      <c r="I7" s="17">
        <f t="shared" si="6"/>
        <v>-0.5</v>
      </c>
      <c r="J7" s="2"/>
      <c r="K7" s="11" t="str">
        <f t="shared" si="7"/>
        <v/>
      </c>
      <c r="L7"/>
      <c r="M7" s="19" t="s">
        <v>32</v>
      </c>
      <c r="N7" s="20">
        <f>AVERAGE($D$4:$D$369)</f>
        <v>22.234693877551031</v>
      </c>
      <c r="P7" s="15">
        <f t="shared" si="0"/>
        <v>22.234693877551031</v>
      </c>
      <c r="Q7" s="16">
        <v>40</v>
      </c>
      <c r="R7" s="16">
        <v>50</v>
      </c>
      <c r="S7" s="44">
        <f t="shared" si="8"/>
        <v>11</v>
      </c>
      <c r="U7" s="29">
        <f t="shared" si="9"/>
        <v>-0.5</v>
      </c>
      <c r="V7" s="29" t="str">
        <f t="shared" si="10"/>
        <v/>
      </c>
      <c r="W7" s="29" t="str">
        <f t="shared" si="11"/>
        <v/>
      </c>
      <c r="X7" s="29" t="str">
        <f t="shared" si="12"/>
        <v/>
      </c>
      <c r="Z7" s="29" t="str">
        <f t="shared" si="1"/>
        <v/>
      </c>
      <c r="AA7" s="29" t="str">
        <f t="shared" si="2"/>
        <v/>
      </c>
      <c r="AB7" s="29" t="str">
        <f t="shared" si="3"/>
        <v/>
      </c>
      <c r="AC7" s="29" t="str">
        <f t="shared" si="4"/>
        <v/>
      </c>
    </row>
    <row r="8" spans="1:29" ht="15">
      <c r="A8" s="49"/>
      <c r="B8" s="18">
        <f>IF(ISNUMBER('01'!A7),'01'!A7,"")</f>
        <v>41644</v>
      </c>
      <c r="C8" s="11" t="str">
        <f>'01'!B7</f>
        <v>Su</v>
      </c>
      <c r="D8" s="11">
        <f>IF(ISNUMBER('01'!C7),'01'!C7,"")</f>
        <v>6.7</v>
      </c>
      <c r="E8" s="42">
        <f t="shared" si="5"/>
        <v>1</v>
      </c>
      <c r="F8" s="11" t="str">
        <f>'01'!E7</f>
        <v>SSW</v>
      </c>
      <c r="H8" s="32">
        <f>'01'!G7</f>
        <v>8</v>
      </c>
      <c r="I8" s="17">
        <f t="shared" si="6"/>
        <v>-1.2999999999999998</v>
      </c>
      <c r="J8" s="2"/>
      <c r="K8" s="11" t="str">
        <f t="shared" si="7"/>
        <v/>
      </c>
      <c r="L8"/>
      <c r="M8" s="19" t="s">
        <v>33</v>
      </c>
      <c r="N8" s="17">
        <f>COUNTIF($D$4:$D$369,"&gt;=50")</f>
        <v>12</v>
      </c>
      <c r="P8" s="15">
        <f t="shared" si="0"/>
        <v>22.234693877551031</v>
      </c>
      <c r="Q8" s="16">
        <v>40</v>
      </c>
      <c r="R8" s="16">
        <v>50</v>
      </c>
      <c r="S8" s="44">
        <f t="shared" si="8"/>
        <v>10</v>
      </c>
      <c r="U8" s="29">
        <f t="shared" si="9"/>
        <v>-1.2999999999999998</v>
      </c>
      <c r="V8" s="29" t="str">
        <f t="shared" si="10"/>
        <v/>
      </c>
      <c r="W8" s="29" t="str">
        <f t="shared" si="11"/>
        <v/>
      </c>
      <c r="X8" s="29" t="str">
        <f t="shared" si="12"/>
        <v/>
      </c>
      <c r="Z8" s="29" t="str">
        <f t="shared" si="1"/>
        <v/>
      </c>
      <c r="AA8" s="29" t="str">
        <f t="shared" si="2"/>
        <v/>
      </c>
      <c r="AB8" s="29" t="str">
        <f t="shared" si="3"/>
        <v/>
      </c>
      <c r="AC8" s="29" t="str">
        <f t="shared" si="4"/>
        <v/>
      </c>
    </row>
    <row r="9" spans="1:29" ht="15">
      <c r="A9" s="49"/>
      <c r="B9" s="18">
        <f>IF(ISNUMBER('01'!A8),'01'!A8,"")</f>
        <v>41645</v>
      </c>
      <c r="C9" s="11" t="str">
        <f>'01'!B8</f>
        <v>M</v>
      </c>
      <c r="D9" s="11">
        <f>IF(ISNUMBER('01'!C8),'01'!C8,"")</f>
        <v>45</v>
      </c>
      <c r="E9" s="42">
        <f t="shared" si="5"/>
        <v>1</v>
      </c>
      <c r="F9" s="11" t="str">
        <f>'01'!E8</f>
        <v>SSW</v>
      </c>
      <c r="H9" s="32">
        <f>'01'!G8</f>
        <v>15</v>
      </c>
      <c r="I9" s="17">
        <f t="shared" si="6"/>
        <v>30</v>
      </c>
      <c r="J9" s="2"/>
      <c r="K9" s="11" t="str">
        <f t="shared" si="7"/>
        <v/>
      </c>
      <c r="L9" s="46" t="s">
        <v>54</v>
      </c>
      <c r="M9" s="47">
        <v>1</v>
      </c>
      <c r="N9" s="47">
        <f>COUNTIFS($D$4:$D$369,"&gt;=50",$E$4:$E$369,M9)</f>
        <v>0</v>
      </c>
      <c r="P9" s="15">
        <f t="shared" si="0"/>
        <v>22.234693877551031</v>
      </c>
      <c r="Q9" s="16">
        <v>40</v>
      </c>
      <c r="R9" s="16">
        <v>50</v>
      </c>
      <c r="S9" s="44">
        <f t="shared" si="8"/>
        <v>10</v>
      </c>
      <c r="U9" s="29" t="str">
        <f t="shared" si="9"/>
        <v/>
      </c>
      <c r="V9" s="29" t="str">
        <f t="shared" si="10"/>
        <v/>
      </c>
      <c r="W9" s="29">
        <f t="shared" si="11"/>
        <v>30</v>
      </c>
      <c r="X9" s="29" t="str">
        <f t="shared" si="12"/>
        <v/>
      </c>
      <c r="Z9" s="29" t="str">
        <f t="shared" si="1"/>
        <v/>
      </c>
      <c r="AA9" s="29" t="str">
        <f t="shared" si="2"/>
        <v/>
      </c>
      <c r="AB9" s="29" t="str">
        <f t="shared" si="3"/>
        <v/>
      </c>
      <c r="AC9" s="29" t="str">
        <f t="shared" si="4"/>
        <v/>
      </c>
    </row>
    <row r="10" spans="1:29" ht="15">
      <c r="A10" s="49"/>
      <c r="B10" s="18">
        <f>IF(ISNUMBER('01'!A9),'01'!A9,"")</f>
        <v>41646</v>
      </c>
      <c r="C10" s="11" t="str">
        <f>'01'!B9</f>
        <v>Tu</v>
      </c>
      <c r="D10" s="11">
        <f>IF(ISNUMBER('01'!C9),'01'!C9,"")</f>
        <v>29.2</v>
      </c>
      <c r="E10" s="42">
        <f t="shared" si="5"/>
        <v>1</v>
      </c>
      <c r="F10" s="11" t="str">
        <f>'01'!E9</f>
        <v>SSW</v>
      </c>
      <c r="H10" s="32">
        <f>'01'!G9</f>
        <v>11</v>
      </c>
      <c r="I10" s="17">
        <f t="shared" si="6"/>
        <v>18.2</v>
      </c>
      <c r="J10" s="2"/>
      <c r="K10" s="11" t="str">
        <f t="shared" si="7"/>
        <v/>
      </c>
      <c r="L10" s="46" t="s">
        <v>55</v>
      </c>
      <c r="M10" s="47">
        <v>2</v>
      </c>
      <c r="N10" s="47">
        <f t="shared" ref="N10:N20" si="13">COUNTIFS($D$4:$D$369,"&gt;=50",$E$4:$E$369,M10)</f>
        <v>2</v>
      </c>
      <c r="P10" s="15">
        <f t="shared" si="0"/>
        <v>22.234693877551031</v>
      </c>
      <c r="Q10" s="16">
        <v>40</v>
      </c>
      <c r="R10" s="16">
        <v>50</v>
      </c>
      <c r="S10" s="44">
        <f t="shared" si="8"/>
        <v>10</v>
      </c>
      <c r="U10" s="29">
        <f t="shared" si="9"/>
        <v>18.2</v>
      </c>
      <c r="V10" s="29" t="str">
        <f t="shared" si="10"/>
        <v/>
      </c>
      <c r="W10" s="29" t="str">
        <f t="shared" si="11"/>
        <v/>
      </c>
      <c r="X10" s="29" t="str">
        <f t="shared" si="12"/>
        <v/>
      </c>
      <c r="Z10" s="29" t="str">
        <f t="shared" si="1"/>
        <v/>
      </c>
      <c r="AA10" s="29" t="str">
        <f t="shared" si="2"/>
        <v/>
      </c>
      <c r="AB10" s="29" t="str">
        <f t="shared" si="3"/>
        <v/>
      </c>
      <c r="AC10" s="29" t="str">
        <f t="shared" si="4"/>
        <v/>
      </c>
    </row>
    <row r="11" spans="1:29" ht="15">
      <c r="A11" s="49"/>
      <c r="B11" s="18">
        <f>IF(ISNUMBER('01'!A10),'01'!A10,"")</f>
        <v>41647</v>
      </c>
      <c r="C11" s="11" t="str">
        <f>'01'!B10</f>
        <v>W</v>
      </c>
      <c r="D11" s="11">
        <f>IF(ISNUMBER('01'!C10),'01'!C10,"")</f>
        <v>36.299999999999997</v>
      </c>
      <c r="E11" s="42">
        <f t="shared" si="5"/>
        <v>1</v>
      </c>
      <c r="F11" s="11" t="str">
        <f>'01'!E10</f>
        <v>SSW</v>
      </c>
      <c r="H11" s="32">
        <f>'01'!G10</f>
        <v>17</v>
      </c>
      <c r="I11" s="17">
        <f t="shared" si="6"/>
        <v>19.299999999999997</v>
      </c>
      <c r="J11" s="2"/>
      <c r="K11" s="11" t="str">
        <f t="shared" si="7"/>
        <v/>
      </c>
      <c r="L11" s="46" t="s">
        <v>56</v>
      </c>
      <c r="M11" s="47">
        <v>3</v>
      </c>
      <c r="N11" s="47">
        <f t="shared" si="13"/>
        <v>5</v>
      </c>
      <c r="P11" s="15">
        <f t="shared" si="0"/>
        <v>22.234693877551031</v>
      </c>
      <c r="Q11" s="16">
        <v>40</v>
      </c>
      <c r="R11" s="16">
        <v>50</v>
      </c>
      <c r="S11" s="44">
        <f t="shared" si="8"/>
        <v>10</v>
      </c>
      <c r="U11" s="29">
        <f t="shared" si="9"/>
        <v>19.299999999999997</v>
      </c>
      <c r="V11" s="29" t="str">
        <f t="shared" si="10"/>
        <v/>
      </c>
      <c r="W11" s="29" t="str">
        <f t="shared" si="11"/>
        <v/>
      </c>
      <c r="X11" s="29" t="str">
        <f t="shared" si="12"/>
        <v/>
      </c>
      <c r="Z11" s="29" t="str">
        <f t="shared" si="1"/>
        <v/>
      </c>
      <c r="AA11" s="29" t="str">
        <f t="shared" si="2"/>
        <v/>
      </c>
      <c r="AB11" s="29" t="str">
        <f t="shared" si="3"/>
        <v/>
      </c>
      <c r="AC11" s="29" t="str">
        <f t="shared" si="4"/>
        <v/>
      </c>
    </row>
    <row r="12" spans="1:29" ht="15">
      <c r="A12" s="49"/>
      <c r="B12" s="18">
        <f>IF(ISNUMBER('01'!A11),'01'!A11,"")</f>
        <v>41648</v>
      </c>
      <c r="C12" s="11" t="str">
        <f>'01'!B11</f>
        <v>Th</v>
      </c>
      <c r="D12" s="11">
        <f>IF(ISNUMBER('01'!C11),'01'!C11,"")</f>
        <v>8.8000000000000007</v>
      </c>
      <c r="E12" s="42">
        <f t="shared" si="5"/>
        <v>1</v>
      </c>
      <c r="F12" s="11" t="str">
        <f>'01'!E11</f>
        <v>W</v>
      </c>
      <c r="H12" s="32">
        <f>'01'!G11</f>
        <v>9</v>
      </c>
      <c r="I12" s="17">
        <f t="shared" si="6"/>
        <v>-0.19999999999999929</v>
      </c>
      <c r="J12" s="2"/>
      <c r="K12" s="11" t="str">
        <f t="shared" si="7"/>
        <v/>
      </c>
      <c r="L12" s="46" t="s">
        <v>57</v>
      </c>
      <c r="M12" s="47">
        <v>4</v>
      </c>
      <c r="N12" s="47">
        <f t="shared" si="13"/>
        <v>2</v>
      </c>
      <c r="P12" s="15">
        <f t="shared" si="0"/>
        <v>22.234693877551031</v>
      </c>
      <c r="Q12" s="16">
        <v>40</v>
      </c>
      <c r="R12" s="16">
        <v>50</v>
      </c>
      <c r="S12" s="44">
        <f t="shared" si="8"/>
        <v>13</v>
      </c>
      <c r="U12" s="29">
        <f t="shared" si="9"/>
        <v>-0.19999999999999929</v>
      </c>
      <c r="V12" s="29" t="str">
        <f t="shared" si="10"/>
        <v/>
      </c>
      <c r="W12" s="29" t="str">
        <f t="shared" si="11"/>
        <v/>
      </c>
      <c r="X12" s="29" t="str">
        <f t="shared" si="12"/>
        <v/>
      </c>
      <c r="Z12" s="29" t="str">
        <f t="shared" si="1"/>
        <v/>
      </c>
      <c r="AA12" s="29" t="str">
        <f t="shared" si="2"/>
        <v/>
      </c>
      <c r="AB12" s="29" t="str">
        <f t="shared" si="3"/>
        <v/>
      </c>
      <c r="AC12" s="29" t="str">
        <f t="shared" si="4"/>
        <v/>
      </c>
    </row>
    <row r="13" spans="1:29" ht="15">
      <c r="A13" s="49"/>
      <c r="B13" s="18">
        <f>IF(ISNUMBER('01'!A12),'01'!A12,"")</f>
        <v>41649</v>
      </c>
      <c r="C13" s="11" t="str">
        <f>'01'!B12</f>
        <v>F</v>
      </c>
      <c r="D13" s="11">
        <f>IF(ISNUMBER('01'!C12),'01'!C12,"")</f>
        <v>45.8</v>
      </c>
      <c r="E13" s="42">
        <f t="shared" si="5"/>
        <v>1</v>
      </c>
      <c r="F13" s="11" t="str">
        <f>'01'!E12</f>
        <v>SW</v>
      </c>
      <c r="H13" s="32">
        <f>'01'!G12</f>
        <v>13</v>
      </c>
      <c r="I13" s="17">
        <f t="shared" si="6"/>
        <v>32.799999999999997</v>
      </c>
      <c r="J13" s="2"/>
      <c r="K13" s="11" t="str">
        <f t="shared" si="7"/>
        <v/>
      </c>
      <c r="L13" s="46" t="s">
        <v>58</v>
      </c>
      <c r="M13" s="47">
        <v>5</v>
      </c>
      <c r="N13" s="47">
        <f t="shared" si="13"/>
        <v>0</v>
      </c>
      <c r="P13" s="15">
        <f t="shared" si="0"/>
        <v>22.234693877551031</v>
      </c>
      <c r="Q13" s="16">
        <v>40</v>
      </c>
      <c r="R13" s="16">
        <v>50</v>
      </c>
      <c r="S13" s="44">
        <f t="shared" si="8"/>
        <v>11</v>
      </c>
      <c r="U13" s="29" t="str">
        <f t="shared" si="9"/>
        <v/>
      </c>
      <c r="V13" s="29" t="str">
        <f t="shared" si="10"/>
        <v/>
      </c>
      <c r="W13" s="29">
        <f t="shared" si="11"/>
        <v>32.799999999999997</v>
      </c>
      <c r="X13" s="29" t="str">
        <f t="shared" si="12"/>
        <v/>
      </c>
      <c r="Z13" s="29" t="str">
        <f t="shared" si="1"/>
        <v/>
      </c>
      <c r="AA13" s="29" t="str">
        <f t="shared" si="2"/>
        <v/>
      </c>
      <c r="AB13" s="29" t="str">
        <f t="shared" si="3"/>
        <v/>
      </c>
      <c r="AC13" s="29" t="str">
        <f t="shared" si="4"/>
        <v/>
      </c>
    </row>
    <row r="14" spans="1:29" ht="15">
      <c r="A14" s="49"/>
      <c r="B14" s="18">
        <f>IF(ISNUMBER('01'!A13),'01'!A13,"")</f>
        <v>41650</v>
      </c>
      <c r="C14" s="11" t="str">
        <f>'01'!B13</f>
        <v>Sa</v>
      </c>
      <c r="D14" s="11">
        <f>IF(ISNUMBER('01'!C13),'01'!C13,"")</f>
        <v>10.199999999999999</v>
      </c>
      <c r="E14" s="42">
        <f t="shared" si="5"/>
        <v>1</v>
      </c>
      <c r="F14" s="11" t="str">
        <f>'01'!E13</f>
        <v>WNW</v>
      </c>
      <c r="H14" s="32">
        <f>'01'!G13</f>
        <v>14</v>
      </c>
      <c r="I14" s="17">
        <f t="shared" si="6"/>
        <v>-3.8000000000000007</v>
      </c>
      <c r="J14" s="2"/>
      <c r="K14" s="11" t="str">
        <f t="shared" si="7"/>
        <v/>
      </c>
      <c r="L14" s="46" t="s">
        <v>59</v>
      </c>
      <c r="M14" s="47">
        <v>6</v>
      </c>
      <c r="N14" s="47">
        <f t="shared" si="13"/>
        <v>0</v>
      </c>
      <c r="P14" s="15">
        <f t="shared" si="0"/>
        <v>22.234693877551031</v>
      </c>
      <c r="Q14" s="16">
        <v>40</v>
      </c>
      <c r="R14" s="16">
        <v>50</v>
      </c>
      <c r="S14" s="44">
        <f t="shared" si="8"/>
        <v>14</v>
      </c>
      <c r="U14" s="29">
        <f t="shared" si="9"/>
        <v>-3.8000000000000007</v>
      </c>
      <c r="V14" s="29" t="str">
        <f t="shared" si="10"/>
        <v/>
      </c>
      <c r="W14" s="29" t="str">
        <f t="shared" si="11"/>
        <v/>
      </c>
      <c r="X14" s="29" t="str">
        <f t="shared" si="12"/>
        <v/>
      </c>
      <c r="Z14" s="29" t="str">
        <f t="shared" si="1"/>
        <v/>
      </c>
      <c r="AA14" s="29" t="str">
        <f t="shared" si="2"/>
        <v/>
      </c>
      <c r="AB14" s="29" t="str">
        <f t="shared" si="3"/>
        <v/>
      </c>
      <c r="AC14" s="29" t="str">
        <f t="shared" si="4"/>
        <v/>
      </c>
    </row>
    <row r="15" spans="1:29" ht="15">
      <c r="A15" s="49"/>
      <c r="B15" s="18">
        <f>IF(ISNUMBER('01'!A14),'01'!A14,"")</f>
        <v>41651</v>
      </c>
      <c r="C15" s="11" t="str">
        <f>'01'!B14</f>
        <v>Su</v>
      </c>
      <c r="D15" s="11">
        <f>IF(ISNUMBER('01'!C14),'01'!C14,"")</f>
        <v>15</v>
      </c>
      <c r="E15" s="42">
        <f t="shared" si="5"/>
        <v>1</v>
      </c>
      <c r="F15" s="11" t="str">
        <f>'01'!E14</f>
        <v>SSE</v>
      </c>
      <c r="H15" s="32">
        <f>'01'!G14</f>
        <v>20</v>
      </c>
      <c r="I15" s="17">
        <f t="shared" si="6"/>
        <v>-5</v>
      </c>
      <c r="J15" s="2"/>
      <c r="K15" s="11" t="str">
        <f t="shared" si="7"/>
        <v/>
      </c>
      <c r="L15" s="46" t="s">
        <v>60</v>
      </c>
      <c r="M15" s="47">
        <v>7</v>
      </c>
      <c r="N15" s="47">
        <f t="shared" si="13"/>
        <v>0</v>
      </c>
      <c r="P15" s="15">
        <f t="shared" si="0"/>
        <v>22.234693877551031</v>
      </c>
      <c r="Q15" s="16">
        <v>40</v>
      </c>
      <c r="R15" s="16">
        <v>50</v>
      </c>
      <c r="S15" s="44">
        <f t="shared" si="8"/>
        <v>8</v>
      </c>
      <c r="U15" s="29">
        <f t="shared" si="9"/>
        <v>-5</v>
      </c>
      <c r="V15" s="29" t="str">
        <f t="shared" si="10"/>
        <v/>
      </c>
      <c r="W15" s="29" t="str">
        <f t="shared" si="11"/>
        <v/>
      </c>
      <c r="X15" s="29" t="str">
        <f t="shared" si="12"/>
        <v/>
      </c>
      <c r="Z15" s="29" t="str">
        <f t="shared" si="1"/>
        <v/>
      </c>
      <c r="AA15" s="29" t="str">
        <f t="shared" si="2"/>
        <v/>
      </c>
      <c r="AB15" s="29" t="str">
        <f t="shared" si="3"/>
        <v/>
      </c>
      <c r="AC15" s="29" t="str">
        <f t="shared" si="4"/>
        <v/>
      </c>
    </row>
    <row r="16" spans="1:29" ht="15">
      <c r="A16" s="49"/>
      <c r="B16" s="18">
        <f>IF(ISNUMBER('01'!A15),'01'!A15,"")</f>
        <v>41652</v>
      </c>
      <c r="C16" s="11" t="str">
        <f>'01'!B15</f>
        <v>M</v>
      </c>
      <c r="D16" s="11">
        <f>IF(ISNUMBER('01'!C15),'01'!C15,"")</f>
        <v>32.1</v>
      </c>
      <c r="E16" s="42">
        <f t="shared" si="5"/>
        <v>1</v>
      </c>
      <c r="F16" s="11" t="str">
        <f>'01'!E15</f>
        <v>SW</v>
      </c>
      <c r="H16" s="32">
        <f>'01'!G15</f>
        <v>13</v>
      </c>
      <c r="I16" s="17">
        <f t="shared" si="6"/>
        <v>19.100000000000001</v>
      </c>
      <c r="J16" s="2"/>
      <c r="K16" s="11" t="str">
        <f t="shared" si="7"/>
        <v/>
      </c>
      <c r="L16" s="46" t="s">
        <v>61</v>
      </c>
      <c r="M16" s="47">
        <v>8</v>
      </c>
      <c r="N16" s="47">
        <f t="shared" si="13"/>
        <v>0</v>
      </c>
      <c r="P16" s="15">
        <f t="shared" si="0"/>
        <v>22.234693877551031</v>
      </c>
      <c r="Q16" s="16">
        <v>40</v>
      </c>
      <c r="R16" s="16">
        <v>50</v>
      </c>
      <c r="S16" s="44">
        <f t="shared" si="8"/>
        <v>11</v>
      </c>
      <c r="U16" s="29">
        <f t="shared" si="9"/>
        <v>19.100000000000001</v>
      </c>
      <c r="V16" s="29" t="str">
        <f t="shared" si="10"/>
        <v/>
      </c>
      <c r="W16" s="29" t="str">
        <f t="shared" si="11"/>
        <v/>
      </c>
      <c r="X16" s="29" t="str">
        <f t="shared" si="12"/>
        <v/>
      </c>
      <c r="Z16" s="29" t="str">
        <f t="shared" si="1"/>
        <v/>
      </c>
      <c r="AA16" s="29" t="str">
        <f t="shared" si="2"/>
        <v/>
      </c>
      <c r="AB16" s="29" t="str">
        <f t="shared" si="3"/>
        <v/>
      </c>
      <c r="AC16" s="29" t="str">
        <f t="shared" si="4"/>
        <v/>
      </c>
    </row>
    <row r="17" spans="1:29" ht="15">
      <c r="A17" s="49"/>
      <c r="B17" s="18">
        <f>IF(ISNUMBER('01'!A16),'01'!A16,"")</f>
        <v>41653</v>
      </c>
      <c r="C17" s="11" t="str">
        <f>'01'!B16</f>
        <v>Tu</v>
      </c>
      <c r="D17" s="11">
        <f>IF(ISNUMBER('01'!C16),'01'!C16,"")</f>
        <v>20.399999999999999</v>
      </c>
      <c r="E17" s="42">
        <f t="shared" si="5"/>
        <v>1</v>
      </c>
      <c r="F17" s="11" t="str">
        <f>'01'!E16</f>
        <v>W</v>
      </c>
      <c r="H17" s="32">
        <f>'01'!G16</f>
        <v>13</v>
      </c>
      <c r="I17" s="17">
        <f t="shared" si="6"/>
        <v>7.3999999999999986</v>
      </c>
      <c r="J17" s="2"/>
      <c r="K17" s="11" t="str">
        <f t="shared" si="7"/>
        <v/>
      </c>
      <c r="L17" s="46" t="s">
        <v>62</v>
      </c>
      <c r="M17" s="47">
        <v>9</v>
      </c>
      <c r="N17" s="47">
        <f t="shared" si="13"/>
        <v>2</v>
      </c>
      <c r="P17" s="15">
        <f t="shared" si="0"/>
        <v>22.234693877551031</v>
      </c>
      <c r="Q17" s="16">
        <v>40</v>
      </c>
      <c r="R17" s="16">
        <v>50</v>
      </c>
      <c r="S17" s="44">
        <f t="shared" si="8"/>
        <v>13</v>
      </c>
      <c r="U17" s="29">
        <f t="shared" si="9"/>
        <v>7.3999999999999986</v>
      </c>
      <c r="V17" s="29" t="str">
        <f t="shared" si="10"/>
        <v/>
      </c>
      <c r="W17" s="29" t="str">
        <f t="shared" si="11"/>
        <v/>
      </c>
      <c r="X17" s="29" t="str">
        <f t="shared" si="12"/>
        <v/>
      </c>
      <c r="Z17" s="29" t="str">
        <f t="shared" si="1"/>
        <v/>
      </c>
      <c r="AA17" s="29" t="str">
        <f t="shared" si="2"/>
        <v/>
      </c>
      <c r="AB17" s="29" t="str">
        <f t="shared" si="3"/>
        <v/>
      </c>
      <c r="AC17" s="29" t="str">
        <f t="shared" si="4"/>
        <v/>
      </c>
    </row>
    <row r="18" spans="1:29" ht="15">
      <c r="A18" s="49"/>
      <c r="B18" s="18">
        <f>IF(ISNUMBER('01'!A17),'01'!A17,"")</f>
        <v>41654</v>
      </c>
      <c r="C18" s="11" t="str">
        <f>'01'!B17</f>
        <v>W</v>
      </c>
      <c r="D18" s="11">
        <f>IF(ISNUMBER('01'!C17),'01'!C17,"")</f>
        <v>37.9</v>
      </c>
      <c r="E18" s="42">
        <f t="shared" si="5"/>
        <v>1</v>
      </c>
      <c r="F18" s="11" t="str">
        <f>'01'!E17</f>
        <v>SSW</v>
      </c>
      <c r="H18" s="32">
        <f>'01'!G17</f>
        <v>11</v>
      </c>
      <c r="I18" s="17">
        <f t="shared" si="6"/>
        <v>26.9</v>
      </c>
      <c r="J18" s="2"/>
      <c r="K18" s="11" t="str">
        <f t="shared" si="7"/>
        <v/>
      </c>
      <c r="L18" s="46" t="s">
        <v>63</v>
      </c>
      <c r="M18" s="47">
        <v>10</v>
      </c>
      <c r="N18" s="47">
        <f t="shared" si="13"/>
        <v>1</v>
      </c>
      <c r="P18" s="15">
        <f t="shared" si="0"/>
        <v>22.234693877551031</v>
      </c>
      <c r="Q18" s="16">
        <v>40</v>
      </c>
      <c r="R18" s="16">
        <v>50</v>
      </c>
      <c r="S18" s="44">
        <f t="shared" si="8"/>
        <v>10</v>
      </c>
      <c r="U18" s="29" t="str">
        <f t="shared" si="9"/>
        <v/>
      </c>
      <c r="V18" s="29" t="str">
        <f t="shared" si="10"/>
        <v/>
      </c>
      <c r="W18" s="29">
        <f t="shared" si="11"/>
        <v>26.9</v>
      </c>
      <c r="X18" s="29" t="str">
        <f t="shared" si="12"/>
        <v/>
      </c>
      <c r="Z18" s="29" t="str">
        <f t="shared" si="1"/>
        <v/>
      </c>
      <c r="AA18" s="29" t="str">
        <f t="shared" si="2"/>
        <v/>
      </c>
      <c r="AB18" s="29" t="str">
        <f t="shared" si="3"/>
        <v/>
      </c>
      <c r="AC18" s="29" t="str">
        <f t="shared" si="4"/>
        <v/>
      </c>
    </row>
    <row r="19" spans="1:29" ht="15">
      <c r="A19" s="49"/>
      <c r="B19" s="18">
        <f>IF(ISNUMBER('01'!A18),'01'!A18,"")</f>
        <v>41655</v>
      </c>
      <c r="C19" s="11" t="str">
        <f>'01'!B18</f>
        <v>Th</v>
      </c>
      <c r="D19" s="11">
        <f>IF(ISNUMBER('01'!C18),'01'!C18,"")</f>
        <v>27.1</v>
      </c>
      <c r="E19" s="42">
        <f t="shared" si="5"/>
        <v>1</v>
      </c>
      <c r="F19" s="11" t="str">
        <f>'01'!E18</f>
        <v>S</v>
      </c>
      <c r="H19" s="32">
        <f>'01'!G18</f>
        <v>10</v>
      </c>
      <c r="I19" s="17">
        <f t="shared" si="6"/>
        <v>17.100000000000001</v>
      </c>
      <c r="J19" s="2"/>
      <c r="K19" s="11" t="str">
        <f t="shared" si="7"/>
        <v/>
      </c>
      <c r="L19" s="46" t="s">
        <v>64</v>
      </c>
      <c r="M19" s="47">
        <v>11</v>
      </c>
      <c r="N19" s="47">
        <f t="shared" si="13"/>
        <v>0</v>
      </c>
      <c r="P19" s="15">
        <f t="shared" si="0"/>
        <v>22.234693877551031</v>
      </c>
      <c r="Q19" s="16">
        <v>40</v>
      </c>
      <c r="R19" s="16">
        <v>50</v>
      </c>
      <c r="S19" s="44">
        <f t="shared" si="8"/>
        <v>9</v>
      </c>
      <c r="U19" s="29">
        <f t="shared" si="9"/>
        <v>17.100000000000001</v>
      </c>
      <c r="V19" s="29" t="str">
        <f t="shared" si="10"/>
        <v/>
      </c>
      <c r="W19" s="29" t="str">
        <f t="shared" si="11"/>
        <v/>
      </c>
      <c r="X19" s="29" t="str">
        <f t="shared" si="12"/>
        <v/>
      </c>
      <c r="Z19" s="29" t="str">
        <f t="shared" si="1"/>
        <v/>
      </c>
      <c r="AA19" s="29" t="str">
        <f t="shared" si="2"/>
        <v/>
      </c>
      <c r="AB19" s="29" t="str">
        <f t="shared" si="3"/>
        <v/>
      </c>
      <c r="AC19" s="29" t="str">
        <f t="shared" si="4"/>
        <v/>
      </c>
    </row>
    <row r="20" spans="1:29" ht="15">
      <c r="A20" s="49"/>
      <c r="B20" s="18">
        <f>IF(ISNUMBER('01'!A19),'01'!A19,"")</f>
        <v>41656</v>
      </c>
      <c r="C20" s="11" t="str">
        <f>'01'!B19</f>
        <v>F</v>
      </c>
      <c r="D20" s="11">
        <f>IF(ISNUMBER('01'!C19),'01'!C19,"")</f>
        <v>30.8</v>
      </c>
      <c r="E20" s="42">
        <f t="shared" si="5"/>
        <v>1</v>
      </c>
      <c r="F20" s="11" t="str">
        <f>'01'!E19</f>
        <v>SSW</v>
      </c>
      <c r="H20" s="32">
        <f>'01'!G19</f>
        <v>10</v>
      </c>
      <c r="I20" s="17">
        <f t="shared" si="6"/>
        <v>20.8</v>
      </c>
      <c r="J20" s="2"/>
      <c r="K20" s="11" t="str">
        <f t="shared" si="7"/>
        <v/>
      </c>
      <c r="L20" s="46" t="s">
        <v>65</v>
      </c>
      <c r="M20" s="47">
        <v>12</v>
      </c>
      <c r="N20" s="47">
        <f t="shared" si="13"/>
        <v>0</v>
      </c>
      <c r="P20" s="15">
        <f t="shared" si="0"/>
        <v>22.234693877551031</v>
      </c>
      <c r="Q20" s="16">
        <v>40</v>
      </c>
      <c r="R20" s="16">
        <v>50</v>
      </c>
      <c r="S20" s="44">
        <f t="shared" si="8"/>
        <v>10</v>
      </c>
      <c r="U20" s="29" t="str">
        <f t="shared" si="9"/>
        <v/>
      </c>
      <c r="V20" s="29" t="str">
        <f t="shared" si="10"/>
        <v/>
      </c>
      <c r="W20" s="29">
        <f t="shared" si="11"/>
        <v>20.8</v>
      </c>
      <c r="X20" s="29" t="str">
        <f t="shared" si="12"/>
        <v/>
      </c>
      <c r="Z20" s="29" t="str">
        <f t="shared" si="1"/>
        <v/>
      </c>
      <c r="AA20" s="29" t="str">
        <f t="shared" si="2"/>
        <v/>
      </c>
      <c r="AB20" s="29" t="str">
        <f t="shared" si="3"/>
        <v/>
      </c>
      <c r="AC20" s="29" t="str">
        <f t="shared" si="4"/>
        <v/>
      </c>
    </row>
    <row r="21" spans="1:29" ht="15">
      <c r="A21" s="49"/>
      <c r="B21" s="18">
        <f>IF(ISNUMBER('01'!A20),'01'!A20,"")</f>
        <v>41657</v>
      </c>
      <c r="C21" s="11" t="str">
        <f>'01'!B20</f>
        <v>Sa</v>
      </c>
      <c r="D21" s="11">
        <f>IF(ISNUMBER('01'!C20),'01'!C20,"")</f>
        <v>14.2</v>
      </c>
      <c r="E21" s="42">
        <f t="shared" si="5"/>
        <v>1</v>
      </c>
      <c r="F21" s="11" t="str">
        <f>'01'!E20</f>
        <v>SSE</v>
      </c>
      <c r="H21" s="32">
        <f>'01'!G20</f>
        <v>18</v>
      </c>
      <c r="I21" s="17">
        <f t="shared" si="6"/>
        <v>-3.8000000000000007</v>
      </c>
      <c r="J21" s="2"/>
      <c r="K21" s="11" t="str">
        <f t="shared" si="7"/>
        <v/>
      </c>
      <c r="L21"/>
      <c r="P21" s="15">
        <f t="shared" si="0"/>
        <v>22.234693877551031</v>
      </c>
      <c r="Q21" s="16">
        <v>40</v>
      </c>
      <c r="R21" s="16">
        <v>50</v>
      </c>
      <c r="S21" s="44">
        <f t="shared" si="8"/>
        <v>8</v>
      </c>
      <c r="U21" s="29">
        <f t="shared" si="9"/>
        <v>-3.8000000000000007</v>
      </c>
      <c r="V21" s="29" t="str">
        <f t="shared" si="10"/>
        <v/>
      </c>
      <c r="W21" s="29" t="str">
        <f t="shared" si="11"/>
        <v/>
      </c>
      <c r="X21" s="29" t="str">
        <f t="shared" si="12"/>
        <v/>
      </c>
      <c r="Z21" s="29" t="str">
        <f t="shared" si="1"/>
        <v/>
      </c>
      <c r="AA21" s="29" t="str">
        <f t="shared" si="2"/>
        <v/>
      </c>
      <c r="AB21" s="29" t="str">
        <f t="shared" si="3"/>
        <v/>
      </c>
      <c r="AC21" s="29" t="str">
        <f t="shared" si="4"/>
        <v/>
      </c>
    </row>
    <row r="22" spans="1:29" ht="15">
      <c r="A22" s="49"/>
      <c r="B22" s="18">
        <f>IF(ISNUMBER('01'!A21),'01'!A21,"")</f>
        <v>41658</v>
      </c>
      <c r="C22" s="11" t="str">
        <f>'01'!B21</f>
        <v>Su</v>
      </c>
      <c r="D22" s="11">
        <f>IF(ISNUMBER('01'!C21),'01'!C21,"")</f>
        <v>11.3</v>
      </c>
      <c r="E22" s="42">
        <f t="shared" si="5"/>
        <v>1</v>
      </c>
      <c r="F22" s="11" t="str">
        <f>'01'!E21</f>
        <v>SW</v>
      </c>
      <c r="H22" s="32">
        <f>'01'!G21</f>
        <v>17</v>
      </c>
      <c r="I22" s="17">
        <f t="shared" si="6"/>
        <v>-5.6999999999999993</v>
      </c>
      <c r="J22" s="2"/>
      <c r="K22" s="11" t="str">
        <f t="shared" si="7"/>
        <v/>
      </c>
      <c r="L22" t="s">
        <v>69</v>
      </c>
      <c r="M22" s="17">
        <f>COUNT(B4:B368)</f>
        <v>365</v>
      </c>
      <c r="P22" s="15">
        <f t="shared" si="0"/>
        <v>22.234693877551031</v>
      </c>
      <c r="Q22" s="16">
        <v>40</v>
      </c>
      <c r="R22" s="16">
        <v>50</v>
      </c>
      <c r="S22" s="44">
        <f t="shared" si="8"/>
        <v>11</v>
      </c>
      <c r="U22" s="29">
        <f t="shared" si="9"/>
        <v>-5.6999999999999993</v>
      </c>
      <c r="V22" s="29" t="str">
        <f t="shared" si="10"/>
        <v/>
      </c>
      <c r="W22" s="29" t="str">
        <f t="shared" si="11"/>
        <v/>
      </c>
      <c r="X22" s="29" t="str">
        <f t="shared" si="12"/>
        <v/>
      </c>
      <c r="Z22" s="29" t="str">
        <f t="shared" si="1"/>
        <v/>
      </c>
      <c r="AA22" s="29" t="str">
        <f t="shared" si="2"/>
        <v/>
      </c>
      <c r="AB22" s="29" t="str">
        <f t="shared" si="3"/>
        <v/>
      </c>
      <c r="AC22" s="29" t="str">
        <f t="shared" si="4"/>
        <v/>
      </c>
    </row>
    <row r="23" spans="1:29" ht="15">
      <c r="A23" s="49"/>
      <c r="B23" s="18">
        <f>IF(ISNUMBER('01'!A22),'01'!A22,"")</f>
        <v>41659</v>
      </c>
      <c r="C23" s="11" t="str">
        <f>'01'!B22</f>
        <v>M</v>
      </c>
      <c r="D23" s="11">
        <f>IF(ISNUMBER('01'!C22),'01'!C22,"")</f>
        <v>37.1</v>
      </c>
      <c r="E23" s="42">
        <f t="shared" si="5"/>
        <v>1</v>
      </c>
      <c r="F23" s="11" t="str">
        <f>'01'!E22</f>
        <v>WSW</v>
      </c>
      <c r="H23" s="32">
        <f>'01'!G22</f>
        <v>39</v>
      </c>
      <c r="I23" s="17">
        <f t="shared" si="6"/>
        <v>-1.8999999999999986</v>
      </c>
      <c r="J23" s="2"/>
      <c r="K23" s="11" t="str">
        <f t="shared" si="7"/>
        <v/>
      </c>
      <c r="L23" t="s">
        <v>70</v>
      </c>
      <c r="M23" s="17">
        <f>COUNT(D4:D368)</f>
        <v>343</v>
      </c>
      <c r="P23" s="15">
        <f t="shared" si="0"/>
        <v>22.234693877551031</v>
      </c>
      <c r="Q23" s="16">
        <v>40</v>
      </c>
      <c r="R23" s="16">
        <v>50</v>
      </c>
      <c r="S23" s="44">
        <f t="shared" si="8"/>
        <v>12</v>
      </c>
      <c r="U23" s="29">
        <f t="shared" si="9"/>
        <v>-1.8999999999999986</v>
      </c>
      <c r="V23" s="29" t="str">
        <f t="shared" si="10"/>
        <v/>
      </c>
      <c r="W23" s="29" t="str">
        <f t="shared" si="11"/>
        <v/>
      </c>
      <c r="X23" s="29" t="str">
        <f t="shared" si="12"/>
        <v/>
      </c>
      <c r="Z23" s="29" t="str">
        <f t="shared" si="1"/>
        <v/>
      </c>
      <c r="AA23" s="29" t="str">
        <f t="shared" si="2"/>
        <v/>
      </c>
      <c r="AB23" s="29" t="str">
        <f t="shared" si="3"/>
        <v/>
      </c>
      <c r="AC23" s="29" t="str">
        <f t="shared" si="4"/>
        <v/>
      </c>
    </row>
    <row r="24" spans="1:29" ht="15">
      <c r="A24" s="49"/>
      <c r="B24" s="18">
        <f>IF(ISNUMBER('01'!A23),'01'!A23,"")</f>
        <v>41660</v>
      </c>
      <c r="C24" s="11" t="str">
        <f>'01'!B23</f>
        <v>Tu</v>
      </c>
      <c r="D24" s="11">
        <f>IF(ISNUMBER('01'!C23),'01'!C23,"")</f>
        <v>27.5</v>
      </c>
      <c r="E24" s="42">
        <f t="shared" si="5"/>
        <v>1</v>
      </c>
      <c r="F24" s="11" t="str">
        <f>'01'!E23</f>
        <v>SSE</v>
      </c>
      <c r="H24" s="32">
        <f>'01'!G23</f>
        <v>32</v>
      </c>
      <c r="I24" s="17">
        <f t="shared" si="6"/>
        <v>-4.5</v>
      </c>
      <c r="J24" s="2"/>
      <c r="K24" s="11" t="str">
        <f t="shared" si="7"/>
        <v/>
      </c>
      <c r="L24"/>
      <c r="P24" s="15">
        <f t="shared" si="0"/>
        <v>22.234693877551031</v>
      </c>
      <c r="Q24" s="16">
        <v>40</v>
      </c>
      <c r="R24" s="16">
        <v>50</v>
      </c>
      <c r="S24" s="44">
        <f t="shared" si="8"/>
        <v>8</v>
      </c>
      <c r="U24" s="29">
        <f t="shared" si="9"/>
        <v>-4.5</v>
      </c>
      <c r="V24" s="29" t="str">
        <f t="shared" si="10"/>
        <v/>
      </c>
      <c r="W24" s="29" t="str">
        <f t="shared" si="11"/>
        <v/>
      </c>
      <c r="X24" s="29" t="str">
        <f t="shared" si="12"/>
        <v/>
      </c>
      <c r="Z24" s="29" t="str">
        <f t="shared" si="1"/>
        <v/>
      </c>
      <c r="AA24" s="29" t="str">
        <f t="shared" si="2"/>
        <v/>
      </c>
      <c r="AB24" s="29" t="str">
        <f t="shared" si="3"/>
        <v/>
      </c>
      <c r="AC24" s="29" t="str">
        <f t="shared" si="4"/>
        <v/>
      </c>
    </row>
    <row r="25" spans="1:29" ht="15">
      <c r="A25" s="49"/>
      <c r="B25" s="18">
        <f>IF(ISNUMBER('01'!A24),'01'!A24,"")</f>
        <v>41661</v>
      </c>
      <c r="C25" s="11" t="str">
        <f>'01'!B24</f>
        <v>W</v>
      </c>
      <c r="D25" s="11">
        <f>IF(ISNUMBER('01'!C24),'01'!C24,"")</f>
        <v>23.8</v>
      </c>
      <c r="E25" s="42">
        <f t="shared" si="5"/>
        <v>1</v>
      </c>
      <c r="F25" s="11" t="str">
        <f>'01'!E24</f>
        <v>SW</v>
      </c>
      <c r="H25" s="32">
        <f>'01'!G24</f>
        <v>17</v>
      </c>
      <c r="I25" s="17">
        <f t="shared" si="6"/>
        <v>6.8000000000000007</v>
      </c>
      <c r="J25" s="2"/>
      <c r="K25" s="11" t="str">
        <f t="shared" si="7"/>
        <v/>
      </c>
      <c r="L25" t="s">
        <v>71</v>
      </c>
      <c r="M25" s="30">
        <f>M23/M22</f>
        <v>0.9397260273972603</v>
      </c>
      <c r="P25" s="15">
        <f t="shared" si="0"/>
        <v>22.234693877551031</v>
      </c>
      <c r="Q25" s="16">
        <v>40</v>
      </c>
      <c r="R25" s="16">
        <v>50</v>
      </c>
      <c r="S25" s="44">
        <f t="shared" si="8"/>
        <v>11</v>
      </c>
      <c r="U25" s="29">
        <f t="shared" si="9"/>
        <v>6.8000000000000007</v>
      </c>
      <c r="V25" s="29" t="str">
        <f t="shared" si="10"/>
        <v/>
      </c>
      <c r="W25" s="29" t="str">
        <f t="shared" si="11"/>
        <v/>
      </c>
      <c r="X25" s="29" t="str">
        <f t="shared" si="12"/>
        <v/>
      </c>
      <c r="Z25" s="29" t="str">
        <f t="shared" si="1"/>
        <v/>
      </c>
      <c r="AA25" s="29" t="str">
        <f t="shared" si="2"/>
        <v/>
      </c>
      <c r="AB25" s="29" t="str">
        <f t="shared" si="3"/>
        <v/>
      </c>
      <c r="AC25" s="29" t="str">
        <f t="shared" si="4"/>
        <v/>
      </c>
    </row>
    <row r="26" spans="1:29" ht="15">
      <c r="A26" s="49"/>
      <c r="B26" s="18">
        <f>IF(ISNUMBER('01'!A25),'01'!A25,"")</f>
        <v>41662</v>
      </c>
      <c r="C26" s="11" t="str">
        <f>'01'!B25</f>
        <v>Th</v>
      </c>
      <c r="D26" s="11">
        <f>IF(ISNUMBER('01'!C25),'01'!C25,"")</f>
        <v>21.7</v>
      </c>
      <c r="E26" s="42">
        <f t="shared" si="5"/>
        <v>1</v>
      </c>
      <c r="F26" s="11" t="str">
        <f>'01'!E25</f>
        <v>WNW</v>
      </c>
      <c r="H26" s="32">
        <f>'01'!G25</f>
        <v>13</v>
      </c>
      <c r="I26" s="17">
        <f t="shared" si="6"/>
        <v>8.6999999999999993</v>
      </c>
      <c r="J26" s="2"/>
      <c r="K26" s="11" t="str">
        <f t="shared" si="7"/>
        <v/>
      </c>
      <c r="L26" t="s">
        <v>72</v>
      </c>
      <c r="M26" s="30">
        <f>M23/365</f>
        <v>0.9397260273972603</v>
      </c>
      <c r="P26" s="15">
        <f t="shared" si="0"/>
        <v>22.234693877551031</v>
      </c>
      <c r="Q26" s="16">
        <v>40</v>
      </c>
      <c r="R26" s="16">
        <v>50</v>
      </c>
      <c r="S26" s="44">
        <f t="shared" si="8"/>
        <v>14</v>
      </c>
      <c r="U26" s="29">
        <f t="shared" si="9"/>
        <v>8.6999999999999993</v>
      </c>
      <c r="V26" s="29" t="str">
        <f t="shared" si="10"/>
        <v/>
      </c>
      <c r="W26" s="29" t="str">
        <f t="shared" si="11"/>
        <v/>
      </c>
      <c r="X26" s="29" t="str">
        <f t="shared" si="12"/>
        <v/>
      </c>
      <c r="Z26" s="29" t="str">
        <f t="shared" si="1"/>
        <v/>
      </c>
      <c r="AA26" s="29" t="str">
        <f t="shared" si="2"/>
        <v/>
      </c>
      <c r="AB26" s="29" t="str">
        <f t="shared" si="3"/>
        <v/>
      </c>
      <c r="AC26" s="29" t="str">
        <f t="shared" si="4"/>
        <v/>
      </c>
    </row>
    <row r="27" spans="1:29" ht="15">
      <c r="A27" s="49"/>
      <c r="B27" s="18">
        <f>IF(ISNUMBER('01'!A26),'01'!A26,"")</f>
        <v>41663</v>
      </c>
      <c r="C27" s="11" t="str">
        <f>'01'!B26</f>
        <v>F</v>
      </c>
      <c r="D27" s="11">
        <f>IF(ISNUMBER('01'!C26),'01'!C26,"")</f>
        <v>25</v>
      </c>
      <c r="E27" s="42">
        <f t="shared" si="5"/>
        <v>1</v>
      </c>
      <c r="F27" s="11" t="str">
        <f>'01'!E26</f>
        <v>SSE</v>
      </c>
      <c r="H27" s="32">
        <f>'01'!G26</f>
        <v>20</v>
      </c>
      <c r="I27" s="17">
        <f t="shared" si="6"/>
        <v>5</v>
      </c>
      <c r="J27" s="2"/>
      <c r="K27" s="11" t="str">
        <f t="shared" si="7"/>
        <v/>
      </c>
      <c r="L27"/>
      <c r="P27" s="15">
        <f t="shared" si="0"/>
        <v>22.234693877551031</v>
      </c>
      <c r="Q27" s="16">
        <v>40</v>
      </c>
      <c r="R27" s="16">
        <v>50</v>
      </c>
      <c r="S27" s="44">
        <f t="shared" si="8"/>
        <v>8</v>
      </c>
      <c r="U27" s="29">
        <f t="shared" si="9"/>
        <v>5</v>
      </c>
      <c r="V27" s="29" t="str">
        <f t="shared" si="10"/>
        <v/>
      </c>
      <c r="W27" s="29" t="str">
        <f t="shared" si="11"/>
        <v/>
      </c>
      <c r="X27" s="29" t="str">
        <f t="shared" si="12"/>
        <v/>
      </c>
      <c r="Z27" s="29" t="str">
        <f t="shared" si="1"/>
        <v/>
      </c>
      <c r="AA27" s="29" t="str">
        <f t="shared" si="2"/>
        <v/>
      </c>
      <c r="AB27" s="29" t="str">
        <f t="shared" si="3"/>
        <v/>
      </c>
      <c r="AC27" s="29" t="str">
        <f t="shared" si="4"/>
        <v/>
      </c>
    </row>
    <row r="28" spans="1:29" ht="15">
      <c r="A28" s="49"/>
      <c r="B28" s="18">
        <f>IF(ISNUMBER('01'!A27),'01'!A27,"")</f>
        <v>41664</v>
      </c>
      <c r="C28" s="11" t="str">
        <f>'01'!B27</f>
        <v>Sa</v>
      </c>
      <c r="D28" s="11">
        <f>IF(ISNUMBER('01'!C27),'01'!C27,"")</f>
        <v>21.7</v>
      </c>
      <c r="E28" s="42">
        <f t="shared" si="5"/>
        <v>1</v>
      </c>
      <c r="F28" s="11" t="str">
        <f>'01'!E27</f>
        <v>SW</v>
      </c>
      <c r="H28" s="32">
        <f>'01'!G27</f>
        <v>15</v>
      </c>
      <c r="I28" s="17">
        <f t="shared" si="6"/>
        <v>6.6999999999999993</v>
      </c>
      <c r="J28" s="2"/>
      <c r="K28" s="11" t="str">
        <f t="shared" si="7"/>
        <v/>
      </c>
      <c r="L28"/>
      <c r="P28" s="15">
        <f t="shared" si="0"/>
        <v>22.234693877551031</v>
      </c>
      <c r="Q28" s="16">
        <v>40</v>
      </c>
      <c r="R28" s="16">
        <v>50</v>
      </c>
      <c r="S28" s="44">
        <f t="shared" si="8"/>
        <v>11</v>
      </c>
      <c r="U28" s="29">
        <f t="shared" si="9"/>
        <v>6.6999999999999993</v>
      </c>
      <c r="V28" s="29" t="str">
        <f t="shared" si="10"/>
        <v/>
      </c>
      <c r="W28" s="29" t="str">
        <f t="shared" si="11"/>
        <v/>
      </c>
      <c r="X28" s="29" t="str">
        <f t="shared" si="12"/>
        <v/>
      </c>
      <c r="Z28" s="29" t="str">
        <f t="shared" si="1"/>
        <v/>
      </c>
      <c r="AA28" s="29" t="str">
        <f t="shared" si="2"/>
        <v/>
      </c>
      <c r="AB28" s="29" t="str">
        <f t="shared" si="3"/>
        <v/>
      </c>
      <c r="AC28" s="29" t="str">
        <f t="shared" si="4"/>
        <v/>
      </c>
    </row>
    <row r="29" spans="1:29" ht="15">
      <c r="A29" s="49"/>
      <c r="B29" s="18">
        <f>IF(ISNUMBER('01'!A28),'01'!A28,"")</f>
        <v>41665</v>
      </c>
      <c r="C29" s="11" t="str">
        <f>'01'!B28</f>
        <v>Su</v>
      </c>
      <c r="D29" s="11">
        <f>IF(ISNUMBER('01'!C28),'01'!C28,"")</f>
        <v>15</v>
      </c>
      <c r="E29" s="42">
        <f t="shared" si="5"/>
        <v>1</v>
      </c>
      <c r="F29" s="11" t="str">
        <f>'01'!E28</f>
        <v>SW</v>
      </c>
      <c r="H29" s="32">
        <f>'01'!G28</f>
        <v>14</v>
      </c>
      <c r="I29" s="17">
        <f t="shared" si="6"/>
        <v>1</v>
      </c>
      <c r="J29" s="2"/>
      <c r="K29" s="11" t="str">
        <f t="shared" si="7"/>
        <v/>
      </c>
      <c r="L29"/>
      <c r="P29" s="15">
        <f t="shared" si="0"/>
        <v>22.234693877551031</v>
      </c>
      <c r="Q29" s="16">
        <v>40</v>
      </c>
      <c r="R29" s="16">
        <v>50</v>
      </c>
      <c r="S29" s="44">
        <f t="shared" si="8"/>
        <v>11</v>
      </c>
      <c r="U29" s="29">
        <f t="shared" si="9"/>
        <v>1</v>
      </c>
      <c r="V29" s="29" t="str">
        <f t="shared" si="10"/>
        <v/>
      </c>
      <c r="W29" s="29" t="str">
        <f t="shared" si="11"/>
        <v/>
      </c>
      <c r="X29" s="29" t="str">
        <f t="shared" si="12"/>
        <v/>
      </c>
      <c r="Z29" s="29" t="str">
        <f t="shared" si="1"/>
        <v/>
      </c>
      <c r="AA29" s="29" t="str">
        <f t="shared" si="2"/>
        <v/>
      </c>
      <c r="AB29" s="29" t="str">
        <f t="shared" si="3"/>
        <v/>
      </c>
      <c r="AC29" s="29" t="str">
        <f t="shared" si="4"/>
        <v/>
      </c>
    </row>
    <row r="30" spans="1:29" ht="15">
      <c r="A30" s="49"/>
      <c r="B30" s="18">
        <f>IF(ISNUMBER('01'!A29),'01'!A29,"")</f>
        <v>41666</v>
      </c>
      <c r="C30" s="11" t="str">
        <f>'01'!B29</f>
        <v>M</v>
      </c>
      <c r="D30" s="11">
        <f>IF(ISNUMBER('01'!C29),'01'!C29,"")</f>
        <v>28.8</v>
      </c>
      <c r="E30" s="42">
        <f t="shared" si="5"/>
        <v>1</v>
      </c>
      <c r="F30" s="11" t="str">
        <f>'01'!E29</f>
        <v>SW</v>
      </c>
      <c r="H30" s="32">
        <f>'01'!G29</f>
        <v>12</v>
      </c>
      <c r="I30" s="17">
        <f t="shared" si="6"/>
        <v>16.8</v>
      </c>
      <c r="J30" s="2"/>
      <c r="K30" s="11" t="str">
        <f t="shared" si="7"/>
        <v/>
      </c>
      <c r="L30"/>
      <c r="P30" s="15">
        <f t="shared" si="0"/>
        <v>22.234693877551031</v>
      </c>
      <c r="Q30" s="16">
        <v>40</v>
      </c>
      <c r="R30" s="16">
        <v>50</v>
      </c>
      <c r="S30" s="44">
        <f t="shared" si="8"/>
        <v>11</v>
      </c>
      <c r="U30" s="29">
        <f t="shared" si="9"/>
        <v>16.8</v>
      </c>
      <c r="V30" s="29" t="str">
        <f t="shared" si="10"/>
        <v/>
      </c>
      <c r="W30" s="29" t="str">
        <f t="shared" si="11"/>
        <v/>
      </c>
      <c r="X30" s="29" t="str">
        <f t="shared" si="12"/>
        <v/>
      </c>
      <c r="Z30" s="29" t="str">
        <f t="shared" si="1"/>
        <v/>
      </c>
      <c r="AA30" s="29" t="str">
        <f t="shared" si="2"/>
        <v/>
      </c>
      <c r="AB30" s="29" t="str">
        <f t="shared" si="3"/>
        <v/>
      </c>
      <c r="AC30" s="29" t="str">
        <f t="shared" si="4"/>
        <v/>
      </c>
    </row>
    <row r="31" spans="1:29" ht="15">
      <c r="A31" s="49"/>
      <c r="B31" s="18">
        <f>IF(ISNUMBER('01'!A30),'01'!A30,"")</f>
        <v>41667</v>
      </c>
      <c r="C31" s="11" t="str">
        <f>'01'!B30</f>
        <v>Tu</v>
      </c>
      <c r="D31" s="11">
        <f>IF(ISNUMBER('01'!C30),'01'!C30,"")</f>
        <v>23.5</v>
      </c>
      <c r="E31" s="42">
        <f t="shared" si="5"/>
        <v>1</v>
      </c>
      <c r="F31" s="11" t="str">
        <f>'01'!E30</f>
        <v>S</v>
      </c>
      <c r="H31" s="32">
        <f>'01'!G30</f>
        <v>13</v>
      </c>
      <c r="I31" s="17">
        <f t="shared" si="6"/>
        <v>10.5</v>
      </c>
      <c r="J31" s="2"/>
      <c r="K31" s="11" t="str">
        <f t="shared" si="7"/>
        <v/>
      </c>
      <c r="L31"/>
      <c r="P31" s="15">
        <f t="shared" si="0"/>
        <v>22.234693877551031</v>
      </c>
      <c r="Q31" s="16">
        <v>40</v>
      </c>
      <c r="R31" s="16">
        <v>50</v>
      </c>
      <c r="S31" s="44">
        <f t="shared" si="8"/>
        <v>9</v>
      </c>
      <c r="U31" s="29">
        <f t="shared" si="9"/>
        <v>10.5</v>
      </c>
      <c r="V31" s="29" t="str">
        <f t="shared" si="10"/>
        <v/>
      </c>
      <c r="W31" s="29" t="str">
        <f t="shared" si="11"/>
        <v/>
      </c>
      <c r="X31" s="29" t="str">
        <f t="shared" si="12"/>
        <v/>
      </c>
      <c r="Z31" s="29" t="str">
        <f t="shared" si="1"/>
        <v/>
      </c>
      <c r="AA31" s="29" t="str">
        <f t="shared" si="2"/>
        <v/>
      </c>
      <c r="AB31" s="29" t="str">
        <f t="shared" si="3"/>
        <v/>
      </c>
      <c r="AC31" s="29" t="str">
        <f t="shared" si="4"/>
        <v/>
      </c>
    </row>
    <row r="32" spans="1:29" ht="15">
      <c r="A32" s="49"/>
      <c r="B32" s="18">
        <f>IF(ISNUMBER('01'!A31),'01'!A31,"")</f>
        <v>41668</v>
      </c>
      <c r="C32" s="11" t="str">
        <f>'01'!B31</f>
        <v>W</v>
      </c>
      <c r="D32" s="11">
        <f>IF(ISNUMBER('01'!C31),'01'!C31,"")</f>
        <v>15</v>
      </c>
      <c r="E32" s="42">
        <f t="shared" si="5"/>
        <v>1</v>
      </c>
      <c r="F32" s="11" t="str">
        <f>'01'!E31</f>
        <v>E</v>
      </c>
      <c r="H32" s="32">
        <f>'01'!G31</f>
        <v>21</v>
      </c>
      <c r="I32" s="17">
        <f t="shared" si="6"/>
        <v>-6</v>
      </c>
      <c r="J32" s="2"/>
      <c r="K32" s="11" t="str">
        <f t="shared" si="7"/>
        <v/>
      </c>
      <c r="L32"/>
      <c r="P32" s="15">
        <f t="shared" si="0"/>
        <v>22.234693877551031</v>
      </c>
      <c r="Q32" s="16">
        <v>40</v>
      </c>
      <c r="R32" s="16">
        <v>50</v>
      </c>
      <c r="S32" s="44">
        <f t="shared" si="8"/>
        <v>5</v>
      </c>
      <c r="U32" s="29">
        <f t="shared" si="9"/>
        <v>-6</v>
      </c>
      <c r="V32" s="29" t="str">
        <f t="shared" si="10"/>
        <v/>
      </c>
      <c r="W32" s="29" t="str">
        <f t="shared" si="11"/>
        <v/>
      </c>
      <c r="X32" s="29" t="str">
        <f t="shared" si="12"/>
        <v/>
      </c>
      <c r="Z32" s="29" t="str">
        <f t="shared" si="1"/>
        <v/>
      </c>
      <c r="AA32" s="29" t="str">
        <f t="shared" si="2"/>
        <v/>
      </c>
      <c r="AB32" s="29" t="str">
        <f t="shared" si="3"/>
        <v/>
      </c>
      <c r="AC32" s="29" t="str">
        <f t="shared" si="4"/>
        <v/>
      </c>
    </row>
    <row r="33" spans="1:29" ht="15">
      <c r="A33" s="49"/>
      <c r="B33" s="18">
        <f>IF(ISNUMBER('01'!A32),'01'!A32,"")</f>
        <v>41669</v>
      </c>
      <c r="C33" s="11" t="str">
        <f>'01'!B32</f>
        <v>Th</v>
      </c>
      <c r="D33" s="11">
        <f>IF(ISNUMBER('01'!C32),'01'!C32,"")</f>
        <v>29.2</v>
      </c>
      <c r="E33" s="42">
        <f t="shared" si="5"/>
        <v>1</v>
      </c>
      <c r="F33" s="11" t="str">
        <f>'01'!E32</f>
        <v>ENE</v>
      </c>
      <c r="H33" s="32">
        <f>'01'!G32</f>
        <v>35</v>
      </c>
      <c r="I33" s="17">
        <f t="shared" si="6"/>
        <v>-5.8000000000000007</v>
      </c>
      <c r="J33" s="2"/>
      <c r="K33" s="11" t="str">
        <f>IF(AND(ISNUMBER($B3),ISNUMBER(J33)),$B3-J33,"")</f>
        <v/>
      </c>
      <c r="L33"/>
      <c r="P33" s="15">
        <f t="shared" si="0"/>
        <v>22.234693877551031</v>
      </c>
      <c r="Q33" s="16">
        <v>40</v>
      </c>
      <c r="R33" s="16">
        <v>50</v>
      </c>
      <c r="S33" s="44">
        <f t="shared" si="8"/>
        <v>4</v>
      </c>
      <c r="U33" s="29">
        <f>IF(AND(U$1&lt;$I33,$I33&lt;U$2,$B3&lt;50),$I33,"")</f>
        <v>-5.8000000000000007</v>
      </c>
      <c r="V33" s="29" t="str">
        <f>IF(AND(V$1&lt;$I33,$I33&lt;V$2,$B3&gt;=50),$I33,"")</f>
        <v/>
      </c>
      <c r="W33" s="29" t="str">
        <f>IF(AND(W$1&lt;=$I33,$I33&lt;=W$2,$B3&lt;50),$I33,"")</f>
        <v/>
      </c>
      <c r="X33" s="29" t="str">
        <f>IF(AND(X$1&lt;=$I33,$I33&lt;=X$2,$B3&gt;=50),$I33,"")</f>
        <v/>
      </c>
      <c r="Z33" s="29" t="str">
        <f>IF(AND(Z$1&lt;$K33,$K33&lt;Z$2,$B3&lt;50),$K33,"")</f>
        <v/>
      </c>
      <c r="AA33" s="29" t="str">
        <f>IF(AND(AA$1&lt;$K33,$K33&lt;AA$2,$B3&gt;=50),$K33,"")</f>
        <v/>
      </c>
      <c r="AB33" s="29" t="str">
        <f>IF(AND(AB$1&lt;=$K33,$K33&lt;=AB$2,$B3&lt;50),$K33,"")</f>
        <v/>
      </c>
      <c r="AC33" s="29" t="str">
        <f>IF(AND(AC$1&lt;=$K33,$K33&lt;=AC$2,$B3&gt;=50),$K33,"")</f>
        <v/>
      </c>
    </row>
    <row r="34" spans="1:29" ht="15">
      <c r="A34" s="49"/>
      <c r="B34" s="18">
        <f>IF(ISNUMBER('01'!A33),'01'!A33,"")</f>
        <v>41670</v>
      </c>
      <c r="C34" s="42" t="str">
        <f>'01'!B33</f>
        <v>F</v>
      </c>
      <c r="D34" s="42">
        <f>IF(ISNUMBER('01'!C33),'01'!C33,"")</f>
        <v>20.100000000000001</v>
      </c>
      <c r="E34" s="42">
        <f t="shared" si="5"/>
        <v>1</v>
      </c>
      <c r="F34" s="42" t="str">
        <f>'01'!E33</f>
        <v>S</v>
      </c>
      <c r="H34" s="42">
        <f>'01'!G33</f>
        <v>19</v>
      </c>
      <c r="I34" s="43">
        <f t="shared" si="6"/>
        <v>1.1000000000000014</v>
      </c>
      <c r="J34" s="2"/>
      <c r="K34" s="11"/>
      <c r="L34"/>
      <c r="P34" s="15">
        <f t="shared" si="0"/>
        <v>22.234693877551031</v>
      </c>
      <c r="Q34" s="16">
        <v>40</v>
      </c>
      <c r="R34" s="16">
        <v>50</v>
      </c>
      <c r="S34" s="44">
        <f t="shared" si="8"/>
        <v>9</v>
      </c>
      <c r="U34" s="29">
        <f t="shared" si="9"/>
        <v>1.1000000000000014</v>
      </c>
      <c r="V34" s="29" t="str">
        <f t="shared" si="10"/>
        <v/>
      </c>
      <c r="W34" s="29" t="str">
        <f t="shared" si="11"/>
        <v/>
      </c>
      <c r="X34" s="29" t="str">
        <f t="shared" si="12"/>
        <v/>
      </c>
      <c r="Z34" s="29">
        <f t="shared" si="1"/>
        <v>0</v>
      </c>
      <c r="AA34" s="29" t="str">
        <f t="shared" si="2"/>
        <v/>
      </c>
      <c r="AB34" s="29" t="str">
        <f t="shared" si="3"/>
        <v/>
      </c>
      <c r="AC34" s="29" t="str">
        <f t="shared" si="4"/>
        <v/>
      </c>
    </row>
    <row r="35" spans="1:29" ht="15">
      <c r="A35" s="49" t="s">
        <v>55</v>
      </c>
      <c r="B35" s="18">
        <f>IF(ISNUMBER('02'!A3),'02'!A3,"")</f>
        <v>41671</v>
      </c>
      <c r="C35" s="12" t="str">
        <f>'02'!B3</f>
        <v>Sa</v>
      </c>
      <c r="D35" s="12">
        <f>IF(ISNUMBER('02'!C3),'02'!C3,"")</f>
        <v>20.399999999999999</v>
      </c>
      <c r="E35" s="42">
        <f t="shared" si="5"/>
        <v>2</v>
      </c>
      <c r="F35" s="12" t="str">
        <f>'02'!E3</f>
        <v>SSW</v>
      </c>
      <c r="G35" s="12"/>
      <c r="H35" s="33">
        <f>'02'!G4</f>
        <v>15</v>
      </c>
      <c r="I35" s="17">
        <f t="shared" si="6"/>
        <v>5.3999999999999986</v>
      </c>
      <c r="J35" s="2"/>
      <c r="K35" s="12" t="str">
        <f t="shared" si="7"/>
        <v/>
      </c>
      <c r="L35"/>
      <c r="P35" s="15">
        <f t="shared" si="0"/>
        <v>22.234693877551031</v>
      </c>
      <c r="Q35" s="16">
        <v>40</v>
      </c>
      <c r="R35" s="16">
        <v>50</v>
      </c>
      <c r="S35" s="44">
        <f t="shared" si="8"/>
        <v>10</v>
      </c>
      <c r="U35" s="29">
        <f t="shared" si="9"/>
        <v>5.3999999999999986</v>
      </c>
      <c r="V35" s="29" t="str">
        <f t="shared" si="10"/>
        <v/>
      </c>
      <c r="W35" s="29" t="str">
        <f t="shared" si="11"/>
        <v/>
      </c>
      <c r="X35" s="29" t="str">
        <f t="shared" si="12"/>
        <v/>
      </c>
      <c r="Z35" s="29" t="str">
        <f t="shared" si="1"/>
        <v/>
      </c>
      <c r="AA35" s="29" t="str">
        <f t="shared" si="2"/>
        <v/>
      </c>
      <c r="AB35" s="29" t="str">
        <f t="shared" si="3"/>
        <v/>
      </c>
      <c r="AC35" s="29" t="str">
        <f t="shared" si="4"/>
        <v/>
      </c>
    </row>
    <row r="36" spans="1:29" ht="15">
      <c r="A36" s="49"/>
      <c r="B36" s="18">
        <f>IF(ISNUMBER('02'!A4),'02'!A4,"")</f>
        <v>41672</v>
      </c>
      <c r="C36" s="12" t="str">
        <f>'02'!B4</f>
        <v>Su</v>
      </c>
      <c r="D36" s="12">
        <f>IF(ISNUMBER('02'!C4),'02'!C4,"")</f>
        <v>16.3</v>
      </c>
      <c r="E36" s="42">
        <f t="shared" si="5"/>
        <v>2</v>
      </c>
      <c r="F36" s="12" t="str">
        <f>'02'!E4</f>
        <v>SSW</v>
      </c>
      <c r="G36" s="12"/>
      <c r="H36" s="33">
        <f>'02'!G5</f>
        <v>17</v>
      </c>
      <c r="I36" s="17">
        <f t="shared" si="6"/>
        <v>-0.69999999999999929</v>
      </c>
      <c r="J36" s="2"/>
      <c r="K36" s="12" t="str">
        <f t="shared" si="7"/>
        <v/>
      </c>
      <c r="L36"/>
      <c r="P36" s="15">
        <f t="shared" ref="P36:P67" si="14">$N$7</f>
        <v>22.234693877551031</v>
      </c>
      <c r="Q36" s="16">
        <v>40</v>
      </c>
      <c r="R36" s="16">
        <v>50</v>
      </c>
      <c r="S36" s="44">
        <f t="shared" si="8"/>
        <v>10</v>
      </c>
      <c r="U36" s="29">
        <f t="shared" si="9"/>
        <v>-0.69999999999999929</v>
      </c>
      <c r="V36" s="29" t="str">
        <f t="shared" si="10"/>
        <v/>
      </c>
      <c r="W36" s="29" t="str">
        <f t="shared" si="11"/>
        <v/>
      </c>
      <c r="X36" s="29" t="str">
        <f t="shared" si="12"/>
        <v/>
      </c>
      <c r="Z36" s="29" t="str">
        <f t="shared" si="1"/>
        <v/>
      </c>
      <c r="AA36" s="29" t="str">
        <f t="shared" si="2"/>
        <v/>
      </c>
      <c r="AB36" s="29" t="str">
        <f t="shared" si="3"/>
        <v/>
      </c>
      <c r="AC36" s="29" t="str">
        <f t="shared" si="4"/>
        <v/>
      </c>
    </row>
    <row r="37" spans="1:29" ht="15">
      <c r="A37" s="49"/>
      <c r="B37" s="18">
        <f>IF(ISNUMBER('02'!A5),'02'!A5,"")</f>
        <v>41673</v>
      </c>
      <c r="C37" s="12" t="str">
        <f>'02'!B5</f>
        <v>M</v>
      </c>
      <c r="D37" s="12">
        <f>IF(ISNUMBER('02'!C5),'02'!C5,"")</f>
        <v>17.100000000000001</v>
      </c>
      <c r="E37" s="42">
        <f t="shared" si="5"/>
        <v>2</v>
      </c>
      <c r="F37" s="12" t="str">
        <f>'02'!E5</f>
        <v>SSE</v>
      </c>
      <c r="G37" s="12"/>
      <c r="H37" s="33">
        <f>'02'!G6</f>
        <v>15</v>
      </c>
      <c r="I37" s="17">
        <f t="shared" si="6"/>
        <v>2.1000000000000014</v>
      </c>
      <c r="J37" s="2"/>
      <c r="K37" s="12" t="str">
        <f t="shared" si="7"/>
        <v/>
      </c>
      <c r="L37"/>
      <c r="P37" s="15">
        <f t="shared" si="14"/>
        <v>22.234693877551031</v>
      </c>
      <c r="Q37" s="16">
        <v>40</v>
      </c>
      <c r="R37" s="16">
        <v>50</v>
      </c>
      <c r="S37" s="44">
        <f t="shared" si="8"/>
        <v>8</v>
      </c>
      <c r="U37" s="29">
        <f t="shared" si="9"/>
        <v>2.1000000000000014</v>
      </c>
      <c r="V37" s="29" t="str">
        <f t="shared" si="10"/>
        <v/>
      </c>
      <c r="W37" s="29" t="str">
        <f t="shared" si="11"/>
        <v/>
      </c>
      <c r="X37" s="29" t="str">
        <f t="shared" si="12"/>
        <v/>
      </c>
      <c r="Z37" s="29" t="str">
        <f t="shared" si="1"/>
        <v/>
      </c>
      <c r="AA37" s="29" t="str">
        <f t="shared" si="2"/>
        <v/>
      </c>
      <c r="AB37" s="29" t="str">
        <f t="shared" si="3"/>
        <v/>
      </c>
      <c r="AC37" s="29" t="str">
        <f t="shared" si="4"/>
        <v/>
      </c>
    </row>
    <row r="38" spans="1:29" ht="15">
      <c r="A38" s="49"/>
      <c r="B38" s="18">
        <f>IF(ISNUMBER('02'!A6),'02'!A6,"")</f>
        <v>41674</v>
      </c>
      <c r="C38" s="12" t="str">
        <f>'02'!B6</f>
        <v>Tu</v>
      </c>
      <c r="D38" s="12">
        <f>IF(ISNUMBER('02'!C6),'02'!C6,"")</f>
        <v>42.9</v>
      </c>
      <c r="E38" s="42">
        <f t="shared" si="5"/>
        <v>2</v>
      </c>
      <c r="F38" s="12" t="str">
        <f>'02'!E6</f>
        <v>SSW</v>
      </c>
      <c r="G38" s="12"/>
      <c r="H38" s="33">
        <f>'02'!G7</f>
        <v>11</v>
      </c>
      <c r="I38" s="17">
        <f t="shared" si="6"/>
        <v>31.9</v>
      </c>
      <c r="J38" s="2"/>
      <c r="K38" s="12" t="str">
        <f t="shared" si="7"/>
        <v/>
      </c>
      <c r="L38"/>
      <c r="P38" s="15">
        <f t="shared" si="14"/>
        <v>22.234693877551031</v>
      </c>
      <c r="Q38" s="16">
        <v>40</v>
      </c>
      <c r="R38" s="16">
        <v>50</v>
      </c>
      <c r="S38" s="44">
        <f t="shared" si="8"/>
        <v>10</v>
      </c>
      <c r="U38" s="29" t="str">
        <f t="shared" si="9"/>
        <v/>
      </c>
      <c r="V38" s="29" t="str">
        <f t="shared" si="10"/>
        <v/>
      </c>
      <c r="W38" s="29">
        <f t="shared" si="11"/>
        <v>31.9</v>
      </c>
      <c r="X38" s="29" t="str">
        <f t="shared" si="12"/>
        <v/>
      </c>
      <c r="Z38" s="29" t="str">
        <f t="shared" si="1"/>
        <v/>
      </c>
      <c r="AA38" s="29" t="str">
        <f t="shared" si="2"/>
        <v/>
      </c>
      <c r="AB38" s="29" t="str">
        <f t="shared" si="3"/>
        <v/>
      </c>
      <c r="AC38" s="29" t="str">
        <f t="shared" si="4"/>
        <v/>
      </c>
    </row>
    <row r="39" spans="1:29" ht="15">
      <c r="A39" s="49"/>
      <c r="B39" s="18">
        <f>IF(ISNUMBER('02'!A7),'02'!A7,"")</f>
        <v>41675</v>
      </c>
      <c r="C39" s="12" t="str">
        <f>'02'!B7</f>
        <v>W</v>
      </c>
      <c r="D39" s="12">
        <f>IF(ISNUMBER('02'!C7),'02'!C7,"")</f>
        <v>21.3</v>
      </c>
      <c r="E39" s="42">
        <f t="shared" si="5"/>
        <v>2</v>
      </c>
      <c r="F39" s="12" t="str">
        <f>'02'!E7</f>
        <v>S</v>
      </c>
      <c r="G39" s="12"/>
      <c r="H39" s="33">
        <f>'02'!G8</f>
        <v>14</v>
      </c>
      <c r="I39" s="17">
        <f t="shared" si="6"/>
        <v>7.3000000000000007</v>
      </c>
      <c r="J39" s="2"/>
      <c r="K39" s="12" t="str">
        <f t="shared" si="7"/>
        <v/>
      </c>
      <c r="L39"/>
      <c r="P39" s="15">
        <f t="shared" si="14"/>
        <v>22.234693877551031</v>
      </c>
      <c r="Q39" s="16">
        <v>40</v>
      </c>
      <c r="R39" s="16">
        <v>50</v>
      </c>
      <c r="S39" s="44">
        <f t="shared" si="8"/>
        <v>9</v>
      </c>
      <c r="U39" s="29">
        <f t="shared" si="9"/>
        <v>7.3000000000000007</v>
      </c>
      <c r="V39" s="29" t="str">
        <f t="shared" si="10"/>
        <v/>
      </c>
      <c r="W39" s="29" t="str">
        <f t="shared" si="11"/>
        <v/>
      </c>
      <c r="X39" s="29" t="str">
        <f t="shared" si="12"/>
        <v/>
      </c>
      <c r="Z39" s="29" t="str">
        <f t="shared" si="1"/>
        <v/>
      </c>
      <c r="AA39" s="29" t="str">
        <f t="shared" si="2"/>
        <v/>
      </c>
      <c r="AB39" s="29" t="str">
        <f t="shared" si="3"/>
        <v/>
      </c>
      <c r="AC39" s="29" t="str">
        <f t="shared" si="4"/>
        <v/>
      </c>
    </row>
    <row r="40" spans="1:29" ht="15">
      <c r="A40" s="49"/>
      <c r="B40" s="18">
        <f>IF(ISNUMBER('02'!A8),'02'!A8,"")</f>
        <v>41676</v>
      </c>
      <c r="C40" s="12" t="str">
        <f>'02'!B8</f>
        <v>Th</v>
      </c>
      <c r="D40" s="12">
        <f>IF(ISNUMBER('02'!C8),'02'!C8,"")</f>
        <v>36.700000000000003</v>
      </c>
      <c r="E40" s="42">
        <f t="shared" si="5"/>
        <v>2</v>
      </c>
      <c r="F40" s="12" t="str">
        <f>'02'!E8</f>
        <v>S</v>
      </c>
      <c r="G40" s="12"/>
      <c r="H40" s="33">
        <f>'02'!G9</f>
        <v>12</v>
      </c>
      <c r="I40" s="17">
        <f t="shared" si="6"/>
        <v>24.700000000000003</v>
      </c>
      <c r="J40" s="2"/>
      <c r="K40" s="12" t="str">
        <f t="shared" si="7"/>
        <v/>
      </c>
      <c r="L40"/>
      <c r="P40" s="15">
        <f t="shared" si="14"/>
        <v>22.234693877551031</v>
      </c>
      <c r="Q40" s="16">
        <v>40</v>
      </c>
      <c r="R40" s="16">
        <v>50</v>
      </c>
      <c r="S40" s="44">
        <f t="shared" si="8"/>
        <v>9</v>
      </c>
      <c r="U40" s="29" t="str">
        <f t="shared" si="9"/>
        <v/>
      </c>
      <c r="V40" s="29" t="str">
        <f t="shared" si="10"/>
        <v/>
      </c>
      <c r="W40" s="29">
        <f t="shared" si="11"/>
        <v>24.700000000000003</v>
      </c>
      <c r="X40" s="29" t="str">
        <f t="shared" si="12"/>
        <v/>
      </c>
      <c r="Z40" s="29" t="str">
        <f t="shared" si="1"/>
        <v/>
      </c>
      <c r="AA40" s="29" t="str">
        <f t="shared" si="2"/>
        <v/>
      </c>
      <c r="AB40" s="29" t="str">
        <f t="shared" si="3"/>
        <v/>
      </c>
      <c r="AC40" s="29" t="str">
        <f t="shared" si="4"/>
        <v/>
      </c>
    </row>
    <row r="41" spans="1:29" ht="15">
      <c r="A41" s="49"/>
      <c r="B41" s="18">
        <f>IF(ISNUMBER('02'!A9),'02'!A9,"")</f>
        <v>41677</v>
      </c>
      <c r="C41" s="12" t="str">
        <f>'02'!B9</f>
        <v>F</v>
      </c>
      <c r="D41" s="12">
        <f>IF(ISNUMBER('02'!C9),'02'!C9,"")</f>
        <v>12.9</v>
      </c>
      <c r="E41" s="42">
        <f t="shared" si="5"/>
        <v>2</v>
      </c>
      <c r="F41" s="12" t="str">
        <f>'02'!E9</f>
        <v>W</v>
      </c>
      <c r="G41" s="12"/>
      <c r="H41" s="33">
        <f>'02'!G10</f>
        <v>10</v>
      </c>
      <c r="I41" s="17">
        <f t="shared" si="6"/>
        <v>2.9000000000000004</v>
      </c>
      <c r="J41" s="2"/>
      <c r="K41" s="12" t="str">
        <f t="shared" si="7"/>
        <v/>
      </c>
      <c r="L41"/>
      <c r="P41" s="15">
        <f t="shared" si="14"/>
        <v>22.234693877551031</v>
      </c>
      <c r="Q41" s="16">
        <v>40</v>
      </c>
      <c r="R41" s="16">
        <v>50</v>
      </c>
      <c r="S41" s="44">
        <f t="shared" si="8"/>
        <v>13</v>
      </c>
      <c r="U41" s="29">
        <f t="shared" si="9"/>
        <v>2.9000000000000004</v>
      </c>
      <c r="V41" s="29" t="str">
        <f t="shared" si="10"/>
        <v/>
      </c>
      <c r="W41" s="29" t="str">
        <f t="shared" si="11"/>
        <v/>
      </c>
      <c r="X41" s="29" t="str">
        <f t="shared" si="12"/>
        <v/>
      </c>
      <c r="Z41" s="29" t="str">
        <f t="shared" si="1"/>
        <v/>
      </c>
      <c r="AA41" s="29" t="str">
        <f t="shared" si="2"/>
        <v/>
      </c>
      <c r="AB41" s="29" t="str">
        <f t="shared" si="3"/>
        <v/>
      </c>
      <c r="AC41" s="29" t="str">
        <f t="shared" si="4"/>
        <v/>
      </c>
    </row>
    <row r="42" spans="1:29" ht="15">
      <c r="A42" s="49"/>
      <c r="B42" s="18">
        <f>IF(ISNUMBER('02'!A10),'02'!A10,"")</f>
        <v>41678</v>
      </c>
      <c r="C42" s="12" t="str">
        <f>'02'!B10</f>
        <v>Sa</v>
      </c>
      <c r="D42" s="12">
        <f>IF(ISNUMBER('02'!C10),'02'!C10,"")</f>
        <v>15.8</v>
      </c>
      <c r="E42" s="42">
        <f t="shared" si="5"/>
        <v>2</v>
      </c>
      <c r="F42" s="12" t="str">
        <f>'02'!E10</f>
        <v>SSW</v>
      </c>
      <c r="G42" s="12"/>
      <c r="H42" s="33">
        <f>'02'!G11</f>
        <v>7</v>
      </c>
      <c r="I42" s="17">
        <f t="shared" si="6"/>
        <v>8.8000000000000007</v>
      </c>
      <c r="J42" s="2"/>
      <c r="K42" s="12" t="str">
        <f t="shared" si="7"/>
        <v/>
      </c>
      <c r="L42"/>
      <c r="P42" s="15">
        <f t="shared" si="14"/>
        <v>22.234693877551031</v>
      </c>
      <c r="Q42" s="16">
        <v>40</v>
      </c>
      <c r="R42" s="16">
        <v>50</v>
      </c>
      <c r="S42" s="44">
        <f t="shared" si="8"/>
        <v>10</v>
      </c>
      <c r="U42" s="29">
        <f t="shared" si="9"/>
        <v>8.8000000000000007</v>
      </c>
      <c r="V42" s="29" t="str">
        <f t="shared" si="10"/>
        <v/>
      </c>
      <c r="W42" s="29" t="str">
        <f t="shared" si="11"/>
        <v/>
      </c>
      <c r="X42" s="29" t="str">
        <f t="shared" si="12"/>
        <v/>
      </c>
      <c r="Z42" s="29" t="str">
        <f t="shared" si="1"/>
        <v/>
      </c>
      <c r="AA42" s="29" t="str">
        <f t="shared" si="2"/>
        <v/>
      </c>
      <c r="AB42" s="29" t="str">
        <f t="shared" si="3"/>
        <v/>
      </c>
      <c r="AC42" s="29" t="str">
        <f t="shared" si="4"/>
        <v/>
      </c>
    </row>
    <row r="43" spans="1:29" ht="15">
      <c r="A43" s="49"/>
      <c r="B43" s="18">
        <f>IF(ISNUMBER('02'!A11),'02'!A11,"")</f>
        <v>41679</v>
      </c>
      <c r="C43" s="12" t="str">
        <f>'02'!B11</f>
        <v>Su</v>
      </c>
      <c r="D43" s="12">
        <f>IF(ISNUMBER('02'!C11),'02'!C11,"")</f>
        <v>5</v>
      </c>
      <c r="E43" s="42">
        <f t="shared" si="5"/>
        <v>2</v>
      </c>
      <c r="F43" s="12" t="str">
        <f>'02'!E11</f>
        <v>SW</v>
      </c>
      <c r="G43" s="12"/>
      <c r="H43" s="33">
        <f>'02'!G12</f>
        <v>19</v>
      </c>
      <c r="I43" s="17">
        <f t="shared" si="6"/>
        <v>-14</v>
      </c>
      <c r="J43" s="2"/>
      <c r="K43" s="12" t="str">
        <f t="shared" si="7"/>
        <v/>
      </c>
      <c r="L43"/>
      <c r="P43" s="15">
        <f t="shared" si="14"/>
        <v>22.234693877551031</v>
      </c>
      <c r="Q43" s="16">
        <v>40</v>
      </c>
      <c r="R43" s="16">
        <v>50</v>
      </c>
      <c r="S43" s="44">
        <f t="shared" si="8"/>
        <v>11</v>
      </c>
      <c r="U43" s="29">
        <f t="shared" si="9"/>
        <v>-14</v>
      </c>
      <c r="V43" s="29" t="str">
        <f t="shared" si="10"/>
        <v/>
      </c>
      <c r="W43" s="29" t="str">
        <f t="shared" si="11"/>
        <v/>
      </c>
      <c r="X43" s="29" t="str">
        <f t="shared" si="12"/>
        <v/>
      </c>
      <c r="Z43" s="29" t="str">
        <f t="shared" si="1"/>
        <v/>
      </c>
      <c r="AA43" s="29" t="str">
        <f t="shared" si="2"/>
        <v/>
      </c>
      <c r="AB43" s="29" t="str">
        <f t="shared" si="3"/>
        <v/>
      </c>
      <c r="AC43" s="29" t="str">
        <f t="shared" si="4"/>
        <v/>
      </c>
    </row>
    <row r="44" spans="1:29" ht="15">
      <c r="A44" s="49"/>
      <c r="B44" s="18">
        <f>IF(ISNUMBER('02'!A12),'02'!A12,"")</f>
        <v>41680</v>
      </c>
      <c r="C44" s="12" t="str">
        <f>'02'!B12</f>
        <v>M</v>
      </c>
      <c r="D44" s="12">
        <f>IF(ISNUMBER('02'!C12),'02'!C12,"")</f>
        <v>19.2</v>
      </c>
      <c r="E44" s="42">
        <f t="shared" si="5"/>
        <v>2</v>
      </c>
      <c r="F44" s="12" t="str">
        <f>'02'!E12</f>
        <v>W</v>
      </c>
      <c r="G44" s="12"/>
      <c r="H44" s="33">
        <f>'02'!G13</f>
        <v>12</v>
      </c>
      <c r="I44" s="17">
        <f t="shared" si="6"/>
        <v>7.1999999999999993</v>
      </c>
      <c r="J44" s="2"/>
      <c r="K44" s="12" t="str">
        <f t="shared" si="7"/>
        <v/>
      </c>
      <c r="L44"/>
      <c r="P44" s="15">
        <f t="shared" si="14"/>
        <v>22.234693877551031</v>
      </c>
      <c r="Q44" s="16">
        <v>40</v>
      </c>
      <c r="R44" s="16">
        <v>50</v>
      </c>
      <c r="S44" s="44">
        <f t="shared" si="8"/>
        <v>13</v>
      </c>
      <c r="U44" s="29">
        <f t="shared" si="9"/>
        <v>7.1999999999999993</v>
      </c>
      <c r="V44" s="29" t="str">
        <f t="shared" si="10"/>
        <v/>
      </c>
      <c r="W44" s="29" t="str">
        <f t="shared" si="11"/>
        <v/>
      </c>
      <c r="X44" s="29" t="str">
        <f t="shared" si="12"/>
        <v/>
      </c>
      <c r="Z44" s="29" t="str">
        <f t="shared" si="1"/>
        <v/>
      </c>
      <c r="AA44" s="29" t="str">
        <f t="shared" si="2"/>
        <v/>
      </c>
      <c r="AB44" s="29" t="str">
        <f t="shared" si="3"/>
        <v/>
      </c>
      <c r="AC44" s="29" t="str">
        <f t="shared" si="4"/>
        <v/>
      </c>
    </row>
    <row r="45" spans="1:29" ht="15">
      <c r="A45" s="49"/>
      <c r="B45" s="18">
        <f>IF(ISNUMBER('02'!A13),'02'!A13,"")</f>
        <v>41681</v>
      </c>
      <c r="C45" s="12" t="str">
        <f>'02'!B13</f>
        <v>Tu</v>
      </c>
      <c r="D45" s="12">
        <f>IF(ISNUMBER('02'!C13),'02'!C13,"")</f>
        <v>20</v>
      </c>
      <c r="E45" s="42">
        <f t="shared" si="5"/>
        <v>2</v>
      </c>
      <c r="F45" s="12" t="str">
        <f>'02'!E13</f>
        <v>W</v>
      </c>
      <c r="G45" s="12"/>
      <c r="H45" s="33">
        <f>'02'!G14</f>
        <v>13</v>
      </c>
      <c r="I45" s="17">
        <f t="shared" si="6"/>
        <v>7</v>
      </c>
      <c r="J45" s="2"/>
      <c r="K45" s="12" t="str">
        <f t="shared" si="7"/>
        <v/>
      </c>
      <c r="L45"/>
      <c r="P45" s="15">
        <f t="shared" si="14"/>
        <v>22.234693877551031</v>
      </c>
      <c r="Q45" s="16">
        <v>40</v>
      </c>
      <c r="R45" s="16">
        <v>50</v>
      </c>
      <c r="S45" s="44">
        <f t="shared" si="8"/>
        <v>13</v>
      </c>
      <c r="U45" s="29">
        <f t="shared" si="9"/>
        <v>7</v>
      </c>
      <c r="V45" s="29" t="str">
        <f t="shared" si="10"/>
        <v/>
      </c>
      <c r="W45" s="29" t="str">
        <f t="shared" si="11"/>
        <v/>
      </c>
      <c r="X45" s="29" t="str">
        <f t="shared" si="12"/>
        <v/>
      </c>
      <c r="Z45" s="29" t="str">
        <f t="shared" si="1"/>
        <v/>
      </c>
      <c r="AA45" s="29" t="str">
        <f t="shared" si="2"/>
        <v/>
      </c>
      <c r="AB45" s="29" t="str">
        <f t="shared" si="3"/>
        <v/>
      </c>
      <c r="AC45" s="29" t="str">
        <f t="shared" si="4"/>
        <v/>
      </c>
    </row>
    <row r="46" spans="1:29" ht="15">
      <c r="A46" s="49"/>
      <c r="B46" s="18">
        <f>IF(ISNUMBER('02'!A14),'02'!A14,"")</f>
        <v>41682</v>
      </c>
      <c r="C46" s="12" t="str">
        <f>'02'!B14</f>
        <v>W</v>
      </c>
      <c r="D46" s="12">
        <f>IF(ISNUMBER('02'!C14),'02'!C14,"")</f>
        <v>27.1</v>
      </c>
      <c r="E46" s="42">
        <f t="shared" si="5"/>
        <v>2</v>
      </c>
      <c r="F46" s="12" t="str">
        <f>'02'!E14</f>
        <v>SW</v>
      </c>
      <c r="G46" s="12"/>
      <c r="H46" s="33">
        <f>'02'!G15</f>
        <v>12</v>
      </c>
      <c r="I46" s="17">
        <f t="shared" si="6"/>
        <v>15.100000000000001</v>
      </c>
      <c r="J46" s="2"/>
      <c r="K46" s="12" t="str">
        <f t="shared" si="7"/>
        <v/>
      </c>
      <c r="L46"/>
      <c r="P46" s="15">
        <f t="shared" si="14"/>
        <v>22.234693877551031</v>
      </c>
      <c r="Q46" s="16">
        <v>40</v>
      </c>
      <c r="R46" s="16">
        <v>50</v>
      </c>
      <c r="S46" s="44">
        <f t="shared" si="8"/>
        <v>11</v>
      </c>
      <c r="U46" s="29">
        <f t="shared" si="9"/>
        <v>15.100000000000001</v>
      </c>
      <c r="V46" s="29" t="str">
        <f t="shared" si="10"/>
        <v/>
      </c>
      <c r="W46" s="29" t="str">
        <f t="shared" si="11"/>
        <v/>
      </c>
      <c r="X46" s="29" t="str">
        <f t="shared" si="12"/>
        <v/>
      </c>
      <c r="Z46" s="29" t="str">
        <f t="shared" si="1"/>
        <v/>
      </c>
      <c r="AA46" s="29" t="str">
        <f t="shared" si="2"/>
        <v/>
      </c>
      <c r="AB46" s="29" t="str">
        <f t="shared" si="3"/>
        <v/>
      </c>
      <c r="AC46" s="29" t="str">
        <f t="shared" si="4"/>
        <v/>
      </c>
    </row>
    <row r="47" spans="1:29" ht="15">
      <c r="A47" s="49"/>
      <c r="B47" s="18">
        <f>IF(ISNUMBER('02'!A15),'02'!A15,"")</f>
        <v>41683</v>
      </c>
      <c r="C47" s="12" t="str">
        <f>'02'!B15</f>
        <v>Th</v>
      </c>
      <c r="D47" s="12">
        <f>IF(ISNUMBER('02'!C15),'02'!C15,"")</f>
        <v>17.399999999999999</v>
      </c>
      <c r="E47" s="42">
        <f t="shared" si="5"/>
        <v>2</v>
      </c>
      <c r="F47" s="12" t="str">
        <f>'02'!E15</f>
        <v>WSW</v>
      </c>
      <c r="G47" s="12"/>
      <c r="H47" s="33">
        <f>'02'!G16</f>
        <v>12</v>
      </c>
      <c r="I47" s="17">
        <f t="shared" si="6"/>
        <v>5.3999999999999986</v>
      </c>
      <c r="J47" s="2"/>
      <c r="K47" s="12" t="str">
        <f t="shared" si="7"/>
        <v/>
      </c>
      <c r="L47"/>
      <c r="P47" s="15">
        <f t="shared" si="14"/>
        <v>22.234693877551031</v>
      </c>
      <c r="Q47" s="16">
        <v>40</v>
      </c>
      <c r="R47" s="16">
        <v>50</v>
      </c>
      <c r="S47" s="44">
        <f t="shared" si="8"/>
        <v>12</v>
      </c>
      <c r="U47" s="29">
        <f t="shared" si="9"/>
        <v>5.3999999999999986</v>
      </c>
      <c r="V47" s="29" t="str">
        <f t="shared" si="10"/>
        <v/>
      </c>
      <c r="W47" s="29" t="str">
        <f t="shared" si="11"/>
        <v/>
      </c>
      <c r="X47" s="29" t="str">
        <f t="shared" si="12"/>
        <v/>
      </c>
      <c r="Z47" s="29" t="str">
        <f t="shared" si="1"/>
        <v/>
      </c>
      <c r="AA47" s="29" t="str">
        <f t="shared" si="2"/>
        <v/>
      </c>
      <c r="AB47" s="29" t="str">
        <f t="shared" si="3"/>
        <v/>
      </c>
      <c r="AC47" s="29" t="str">
        <f t="shared" si="4"/>
        <v/>
      </c>
    </row>
    <row r="48" spans="1:29" ht="15">
      <c r="A48" s="49"/>
      <c r="B48" s="18">
        <f>IF(ISNUMBER('02'!A16),'02'!A16,"")</f>
        <v>41684</v>
      </c>
      <c r="C48" s="12" t="str">
        <f>'02'!B16</f>
        <v>F</v>
      </c>
      <c r="D48" s="12">
        <f>IF(ISNUMBER('02'!C16),'02'!C16,"")</f>
        <v>17.100000000000001</v>
      </c>
      <c r="E48" s="42">
        <f t="shared" si="5"/>
        <v>2</v>
      </c>
      <c r="F48" s="12" t="str">
        <f>'02'!E16</f>
        <v>SSW</v>
      </c>
      <c r="G48" s="12"/>
      <c r="H48" s="33">
        <f>'02'!G17</f>
        <v>9</v>
      </c>
      <c r="I48" s="17">
        <f t="shared" si="6"/>
        <v>8.1000000000000014</v>
      </c>
      <c r="J48" s="2"/>
      <c r="K48" s="12" t="str">
        <f t="shared" si="7"/>
        <v/>
      </c>
      <c r="L48"/>
      <c r="P48" s="15">
        <f t="shared" si="14"/>
        <v>22.234693877551031</v>
      </c>
      <c r="Q48" s="16">
        <v>40</v>
      </c>
      <c r="R48" s="16">
        <v>50</v>
      </c>
      <c r="S48" s="44">
        <f t="shared" si="8"/>
        <v>10</v>
      </c>
      <c r="U48" s="29">
        <f t="shared" si="9"/>
        <v>8.1000000000000014</v>
      </c>
      <c r="V48" s="29" t="str">
        <f t="shared" si="10"/>
        <v/>
      </c>
      <c r="W48" s="29" t="str">
        <f t="shared" si="11"/>
        <v/>
      </c>
      <c r="X48" s="29" t="str">
        <f t="shared" si="12"/>
        <v/>
      </c>
      <c r="Z48" s="29" t="str">
        <f t="shared" si="1"/>
        <v/>
      </c>
      <c r="AA48" s="29" t="str">
        <f t="shared" si="2"/>
        <v/>
      </c>
      <c r="AB48" s="29" t="str">
        <f t="shared" si="3"/>
        <v/>
      </c>
      <c r="AC48" s="29" t="str">
        <f t="shared" si="4"/>
        <v/>
      </c>
    </row>
    <row r="49" spans="1:29" ht="15">
      <c r="A49" s="49"/>
      <c r="B49" s="18">
        <f>IF(ISNUMBER('02'!A17),'02'!A17,"")</f>
        <v>41685</v>
      </c>
      <c r="C49" s="12" t="str">
        <f>'02'!B17</f>
        <v>Sa</v>
      </c>
      <c r="D49" s="12">
        <f>IF(ISNUMBER('02'!C17),'02'!C17,"")</f>
        <v>7.9</v>
      </c>
      <c r="E49" s="42">
        <f t="shared" si="5"/>
        <v>2</v>
      </c>
      <c r="F49" s="12" t="str">
        <f>'02'!E17</f>
        <v>WSW</v>
      </c>
      <c r="G49" s="12"/>
      <c r="H49" s="33">
        <f>'02'!G18</f>
        <v>18</v>
      </c>
      <c r="I49" s="17">
        <f t="shared" si="6"/>
        <v>-10.1</v>
      </c>
      <c r="J49" s="2"/>
      <c r="K49" s="12" t="str">
        <f t="shared" si="7"/>
        <v/>
      </c>
      <c r="L49"/>
      <c r="P49" s="15">
        <f t="shared" si="14"/>
        <v>22.234693877551031</v>
      </c>
      <c r="Q49" s="16">
        <v>40</v>
      </c>
      <c r="R49" s="16">
        <v>50</v>
      </c>
      <c r="S49" s="44">
        <f t="shared" si="8"/>
        <v>12</v>
      </c>
      <c r="U49" s="29">
        <f t="shared" si="9"/>
        <v>-10.1</v>
      </c>
      <c r="V49" s="29" t="str">
        <f t="shared" si="10"/>
        <v/>
      </c>
      <c r="W49" s="29" t="str">
        <f t="shared" si="11"/>
        <v/>
      </c>
      <c r="X49" s="29" t="str">
        <f t="shared" si="12"/>
        <v/>
      </c>
      <c r="Z49" s="29" t="str">
        <f t="shared" si="1"/>
        <v/>
      </c>
      <c r="AA49" s="29" t="str">
        <f t="shared" si="2"/>
        <v/>
      </c>
      <c r="AB49" s="29" t="str">
        <f t="shared" si="3"/>
        <v/>
      </c>
      <c r="AC49" s="29" t="str">
        <f t="shared" si="4"/>
        <v/>
      </c>
    </row>
    <row r="50" spans="1:29" ht="15">
      <c r="A50" s="49"/>
      <c r="B50" s="18">
        <f>IF(ISNUMBER('02'!A18),'02'!A18,"")</f>
        <v>41686</v>
      </c>
      <c r="C50" s="12" t="str">
        <f>'02'!B18</f>
        <v>Su</v>
      </c>
      <c r="D50" s="12">
        <f>IF(ISNUMBER('02'!C18),'02'!C18,"")</f>
        <v>15.4</v>
      </c>
      <c r="E50" s="42">
        <f t="shared" si="5"/>
        <v>2</v>
      </c>
      <c r="F50" s="12" t="str">
        <f>'02'!E18</f>
        <v>WSW</v>
      </c>
      <c r="G50" s="12"/>
      <c r="H50" s="33">
        <f>'02'!G19</f>
        <v>19</v>
      </c>
      <c r="I50" s="17">
        <f t="shared" si="6"/>
        <v>-3.5999999999999996</v>
      </c>
      <c r="J50" s="2"/>
      <c r="K50" s="12" t="str">
        <f t="shared" si="7"/>
        <v/>
      </c>
      <c r="L50"/>
      <c r="P50" s="15">
        <f t="shared" si="14"/>
        <v>22.234693877551031</v>
      </c>
      <c r="Q50" s="16">
        <v>40</v>
      </c>
      <c r="R50" s="16">
        <v>50</v>
      </c>
      <c r="S50" s="44">
        <f t="shared" si="8"/>
        <v>12</v>
      </c>
      <c r="U50" s="29">
        <f t="shared" si="9"/>
        <v>-3.5999999999999996</v>
      </c>
      <c r="V50" s="29" t="str">
        <f t="shared" si="10"/>
        <v/>
      </c>
      <c r="W50" s="29" t="str">
        <f t="shared" si="11"/>
        <v/>
      </c>
      <c r="X50" s="29" t="str">
        <f t="shared" si="12"/>
        <v/>
      </c>
      <c r="Z50" s="29" t="str">
        <f t="shared" si="1"/>
        <v/>
      </c>
      <c r="AA50" s="29" t="str">
        <f t="shared" si="2"/>
        <v/>
      </c>
      <c r="AB50" s="29" t="str">
        <f t="shared" si="3"/>
        <v/>
      </c>
      <c r="AC50" s="29" t="str">
        <f t="shared" si="4"/>
        <v/>
      </c>
    </row>
    <row r="51" spans="1:29" ht="15">
      <c r="A51" s="49"/>
      <c r="B51" s="18">
        <f>IF(ISNUMBER('02'!A19),'02'!A19,"")</f>
        <v>41687</v>
      </c>
      <c r="C51" s="12" t="str">
        <f>'02'!B19</f>
        <v>M</v>
      </c>
      <c r="D51" s="12">
        <f>IF(ISNUMBER('02'!C19),'02'!C19,"")</f>
        <v>30.4</v>
      </c>
      <c r="E51" s="42">
        <f t="shared" si="5"/>
        <v>2</v>
      </c>
      <c r="F51" s="12" t="str">
        <f>'02'!E19</f>
        <v>S</v>
      </c>
      <c r="G51" s="12"/>
      <c r="H51" s="33">
        <f>'02'!G20</f>
        <v>16</v>
      </c>
      <c r="I51" s="17">
        <f t="shared" si="6"/>
        <v>14.399999999999999</v>
      </c>
      <c r="J51" s="2"/>
      <c r="K51" s="12" t="str">
        <f t="shared" si="7"/>
        <v/>
      </c>
      <c r="L51"/>
      <c r="P51" s="15">
        <f t="shared" si="14"/>
        <v>22.234693877551031</v>
      </c>
      <c r="Q51" s="16">
        <v>40</v>
      </c>
      <c r="R51" s="16">
        <v>50</v>
      </c>
      <c r="S51" s="44">
        <f t="shared" si="8"/>
        <v>9</v>
      </c>
      <c r="U51" s="29">
        <f t="shared" si="9"/>
        <v>14.399999999999999</v>
      </c>
      <c r="V51" s="29" t="str">
        <f t="shared" si="10"/>
        <v/>
      </c>
      <c r="W51" s="29" t="str">
        <f t="shared" si="11"/>
        <v/>
      </c>
      <c r="X51" s="29" t="str">
        <f t="shared" si="12"/>
        <v/>
      </c>
      <c r="Z51" s="29" t="str">
        <f t="shared" si="1"/>
        <v/>
      </c>
      <c r="AA51" s="29" t="str">
        <f t="shared" si="2"/>
        <v/>
      </c>
      <c r="AB51" s="29" t="str">
        <f t="shared" si="3"/>
        <v/>
      </c>
      <c r="AC51" s="29" t="str">
        <f t="shared" si="4"/>
        <v/>
      </c>
    </row>
    <row r="52" spans="1:29" ht="15">
      <c r="A52" s="49"/>
      <c r="B52" s="18">
        <f>IF(ISNUMBER('02'!A20),'02'!A20,"")</f>
        <v>41688</v>
      </c>
      <c r="C52" s="12" t="str">
        <f>'02'!B20</f>
        <v>Tu</v>
      </c>
      <c r="D52" s="12">
        <f>IF(ISNUMBER('02'!C20),'02'!C20,"")</f>
        <v>34.6</v>
      </c>
      <c r="E52" s="42">
        <f t="shared" si="5"/>
        <v>2</v>
      </c>
      <c r="F52" s="12" t="str">
        <f>'02'!E20</f>
        <v>SW</v>
      </c>
      <c r="G52" s="12"/>
      <c r="H52" s="33">
        <f>'02'!G21</f>
        <v>13</v>
      </c>
      <c r="I52" s="17">
        <f t="shared" si="6"/>
        <v>21.6</v>
      </c>
      <c r="J52" s="2"/>
      <c r="K52" s="12" t="str">
        <f t="shared" si="7"/>
        <v/>
      </c>
      <c r="L52"/>
      <c r="P52" s="15">
        <f t="shared" si="14"/>
        <v>22.234693877551031</v>
      </c>
      <c r="Q52" s="16">
        <v>40</v>
      </c>
      <c r="R52" s="16">
        <v>50</v>
      </c>
      <c r="S52" s="44">
        <f t="shared" si="8"/>
        <v>11</v>
      </c>
      <c r="U52" s="29" t="str">
        <f t="shared" si="9"/>
        <v/>
      </c>
      <c r="V52" s="29" t="str">
        <f t="shared" si="10"/>
        <v/>
      </c>
      <c r="W52" s="29">
        <f t="shared" si="11"/>
        <v>21.6</v>
      </c>
      <c r="X52" s="29" t="str">
        <f t="shared" si="12"/>
        <v/>
      </c>
      <c r="Z52" s="29" t="str">
        <f t="shared" si="1"/>
        <v/>
      </c>
      <c r="AA52" s="29" t="str">
        <f t="shared" si="2"/>
        <v/>
      </c>
      <c r="AB52" s="29" t="str">
        <f t="shared" si="3"/>
        <v/>
      </c>
      <c r="AC52" s="29" t="str">
        <f t="shared" si="4"/>
        <v/>
      </c>
    </row>
    <row r="53" spans="1:29" ht="15">
      <c r="A53" s="49"/>
      <c r="B53" s="18">
        <f>IF(ISNUMBER('02'!A21),'02'!A21,"")</f>
        <v>41689</v>
      </c>
      <c r="C53" s="12" t="str">
        <f>'02'!B21</f>
        <v>W</v>
      </c>
      <c r="D53" s="12">
        <f>IF(ISNUMBER('02'!C21),'02'!C21,"")</f>
        <v>32.1</v>
      </c>
      <c r="E53" s="42">
        <f t="shared" si="5"/>
        <v>2</v>
      </c>
      <c r="F53" s="12" t="str">
        <f>'02'!E21</f>
        <v>SW</v>
      </c>
      <c r="G53" s="12"/>
      <c r="H53" s="33">
        <f>'02'!G22</f>
        <v>10</v>
      </c>
      <c r="I53" s="17">
        <f t="shared" si="6"/>
        <v>22.1</v>
      </c>
      <c r="J53" s="2"/>
      <c r="K53" s="12" t="str">
        <f t="shared" si="7"/>
        <v/>
      </c>
      <c r="L53"/>
      <c r="P53" s="15">
        <f t="shared" si="14"/>
        <v>22.234693877551031</v>
      </c>
      <c r="Q53" s="16">
        <v>40</v>
      </c>
      <c r="R53" s="16">
        <v>50</v>
      </c>
      <c r="S53" s="44">
        <f t="shared" si="8"/>
        <v>11</v>
      </c>
      <c r="U53" s="29" t="str">
        <f t="shared" si="9"/>
        <v/>
      </c>
      <c r="V53" s="29" t="str">
        <f t="shared" si="10"/>
        <v/>
      </c>
      <c r="W53" s="29">
        <f t="shared" si="11"/>
        <v>22.1</v>
      </c>
      <c r="X53" s="29" t="str">
        <f t="shared" si="12"/>
        <v/>
      </c>
      <c r="Z53" s="29" t="str">
        <f t="shared" si="1"/>
        <v/>
      </c>
      <c r="AA53" s="29" t="str">
        <f t="shared" si="2"/>
        <v/>
      </c>
      <c r="AB53" s="29" t="str">
        <f t="shared" si="3"/>
        <v/>
      </c>
      <c r="AC53" s="29" t="str">
        <f t="shared" si="4"/>
        <v/>
      </c>
    </row>
    <row r="54" spans="1:29" ht="15">
      <c r="A54" s="49"/>
      <c r="B54" s="18">
        <f>IF(ISNUMBER('02'!A22),'02'!A22,"")</f>
        <v>41690</v>
      </c>
      <c r="C54" s="12" t="str">
        <f>'02'!B22</f>
        <v>Th</v>
      </c>
      <c r="D54" s="12">
        <f>IF(ISNUMBER('02'!C22),'02'!C22,"")</f>
        <v>22.1</v>
      </c>
      <c r="E54" s="42">
        <f t="shared" si="5"/>
        <v>2</v>
      </c>
      <c r="F54" s="12" t="str">
        <f>'02'!E22</f>
        <v>SW</v>
      </c>
      <c r="G54" s="12"/>
      <c r="H54" s="33">
        <f>'02'!G23</f>
        <v>11</v>
      </c>
      <c r="I54" s="17">
        <f t="shared" si="6"/>
        <v>11.100000000000001</v>
      </c>
      <c r="J54" s="2"/>
      <c r="K54" s="12" t="str">
        <f t="shared" si="7"/>
        <v/>
      </c>
      <c r="L54"/>
      <c r="P54" s="15">
        <f t="shared" si="14"/>
        <v>22.234693877551031</v>
      </c>
      <c r="Q54" s="16">
        <v>40</v>
      </c>
      <c r="R54" s="16">
        <v>50</v>
      </c>
      <c r="S54" s="44">
        <f t="shared" si="8"/>
        <v>11</v>
      </c>
      <c r="U54" s="29">
        <f t="shared" si="9"/>
        <v>11.100000000000001</v>
      </c>
      <c r="V54" s="29" t="str">
        <f t="shared" si="10"/>
        <v/>
      </c>
      <c r="W54" s="29" t="str">
        <f t="shared" si="11"/>
        <v/>
      </c>
      <c r="X54" s="29" t="str">
        <f t="shared" si="12"/>
        <v/>
      </c>
      <c r="Z54" s="29" t="str">
        <f t="shared" si="1"/>
        <v/>
      </c>
      <c r="AA54" s="29" t="str">
        <f t="shared" si="2"/>
        <v/>
      </c>
      <c r="AB54" s="29" t="str">
        <f t="shared" si="3"/>
        <v/>
      </c>
      <c r="AC54" s="29" t="str">
        <f t="shared" si="4"/>
        <v/>
      </c>
    </row>
    <row r="55" spans="1:29" ht="15">
      <c r="A55" s="49"/>
      <c r="B55" s="18">
        <f>IF(ISNUMBER('02'!A23),'02'!A23,"")</f>
        <v>41691</v>
      </c>
      <c r="C55" s="12" t="str">
        <f>'02'!B23</f>
        <v>F</v>
      </c>
      <c r="D55" s="12">
        <f>IF(ISNUMBER('02'!C23),'02'!C23,"")</f>
        <v>21.3</v>
      </c>
      <c r="E55" s="42">
        <f t="shared" si="5"/>
        <v>2</v>
      </c>
      <c r="F55" s="12" t="str">
        <f>'02'!E23</f>
        <v>SW</v>
      </c>
      <c r="G55" s="12"/>
      <c r="H55" s="33">
        <f>'02'!G24</f>
        <v>12</v>
      </c>
      <c r="I55" s="17">
        <f t="shared" si="6"/>
        <v>9.3000000000000007</v>
      </c>
      <c r="J55" s="2"/>
      <c r="K55" s="12" t="str">
        <f t="shared" si="7"/>
        <v/>
      </c>
      <c r="L55"/>
      <c r="P55" s="15">
        <f t="shared" si="14"/>
        <v>22.234693877551031</v>
      </c>
      <c r="Q55" s="16">
        <v>40</v>
      </c>
      <c r="R55" s="16">
        <v>50</v>
      </c>
      <c r="S55" s="44">
        <f t="shared" si="8"/>
        <v>11</v>
      </c>
      <c r="U55" s="29">
        <f t="shared" si="9"/>
        <v>9.3000000000000007</v>
      </c>
      <c r="V55" s="29" t="str">
        <f t="shared" si="10"/>
        <v/>
      </c>
      <c r="W55" s="29" t="str">
        <f t="shared" si="11"/>
        <v/>
      </c>
      <c r="X55" s="29" t="str">
        <f t="shared" si="12"/>
        <v/>
      </c>
      <c r="Z55" s="29" t="str">
        <f t="shared" si="1"/>
        <v/>
      </c>
      <c r="AA55" s="29" t="str">
        <f t="shared" si="2"/>
        <v/>
      </c>
      <c r="AB55" s="29" t="str">
        <f t="shared" si="3"/>
        <v/>
      </c>
      <c r="AC55" s="29" t="str">
        <f t="shared" si="4"/>
        <v/>
      </c>
    </row>
    <row r="56" spans="1:29" ht="15">
      <c r="A56" s="49"/>
      <c r="B56" s="18">
        <f>IF(ISNUMBER('02'!A24),'02'!A24,"")</f>
        <v>41692</v>
      </c>
      <c r="C56" s="12" t="str">
        <f>'02'!B24</f>
        <v>Sa</v>
      </c>
      <c r="D56" s="12">
        <f>IF(ISNUMBER('02'!C24),'02'!C24,"")</f>
        <v>16.7</v>
      </c>
      <c r="E56" s="42">
        <f t="shared" si="5"/>
        <v>2</v>
      </c>
      <c r="F56" s="12" t="str">
        <f>'02'!E24</f>
        <v>SW</v>
      </c>
      <c r="G56" s="12"/>
      <c r="H56" s="33">
        <f>'02'!G25</f>
        <v>13</v>
      </c>
      <c r="I56" s="17">
        <f t="shared" si="6"/>
        <v>3.6999999999999993</v>
      </c>
      <c r="J56" s="2"/>
      <c r="K56" s="12" t="str">
        <f t="shared" si="7"/>
        <v/>
      </c>
      <c r="L56"/>
      <c r="P56" s="15">
        <f t="shared" si="14"/>
        <v>22.234693877551031</v>
      </c>
      <c r="Q56" s="16">
        <v>40</v>
      </c>
      <c r="R56" s="16">
        <v>50</v>
      </c>
      <c r="S56" s="44">
        <f t="shared" si="8"/>
        <v>11</v>
      </c>
      <c r="U56" s="29">
        <f t="shared" si="9"/>
        <v>3.6999999999999993</v>
      </c>
      <c r="V56" s="29" t="str">
        <f t="shared" si="10"/>
        <v/>
      </c>
      <c r="W56" s="29" t="str">
        <f t="shared" si="11"/>
        <v/>
      </c>
      <c r="X56" s="29" t="str">
        <f t="shared" si="12"/>
        <v/>
      </c>
      <c r="Z56" s="29" t="str">
        <f t="shared" si="1"/>
        <v/>
      </c>
      <c r="AA56" s="29" t="str">
        <f t="shared" si="2"/>
        <v/>
      </c>
      <c r="AB56" s="29" t="str">
        <f t="shared" si="3"/>
        <v/>
      </c>
      <c r="AC56" s="29" t="str">
        <f t="shared" si="4"/>
        <v/>
      </c>
    </row>
    <row r="57" spans="1:29" ht="15">
      <c r="A57" s="49"/>
      <c r="B57" s="18">
        <f>IF(ISNUMBER('02'!A25),'02'!A25,"")</f>
        <v>41693</v>
      </c>
      <c r="C57" s="12" t="str">
        <f>'02'!B25</f>
        <v>Su</v>
      </c>
      <c r="D57" s="12">
        <f>IF(ISNUMBER('02'!C25),'02'!C25,"")</f>
        <v>16.7</v>
      </c>
      <c r="E57" s="42">
        <f t="shared" si="5"/>
        <v>2</v>
      </c>
      <c r="F57" s="12" t="str">
        <f>'02'!E25</f>
        <v>SSW</v>
      </c>
      <c r="G57" s="12"/>
      <c r="H57" s="33">
        <f>'02'!G26</f>
        <v>16</v>
      </c>
      <c r="I57" s="17">
        <f t="shared" si="6"/>
        <v>0.69999999999999929</v>
      </c>
      <c r="J57" s="2"/>
      <c r="K57" s="12" t="str">
        <f t="shared" si="7"/>
        <v/>
      </c>
      <c r="L57"/>
      <c r="P57" s="15">
        <f t="shared" si="14"/>
        <v>22.234693877551031</v>
      </c>
      <c r="Q57" s="16">
        <v>40</v>
      </c>
      <c r="R57" s="16">
        <v>50</v>
      </c>
      <c r="S57" s="44">
        <f t="shared" si="8"/>
        <v>10</v>
      </c>
      <c r="U57" s="29">
        <f t="shared" si="9"/>
        <v>0.69999999999999929</v>
      </c>
      <c r="V57" s="29" t="str">
        <f t="shared" si="10"/>
        <v/>
      </c>
      <c r="W57" s="29" t="str">
        <f t="shared" si="11"/>
        <v/>
      </c>
      <c r="X57" s="29" t="str">
        <f t="shared" si="12"/>
        <v/>
      </c>
      <c r="Z57" s="29" t="str">
        <f t="shared" si="1"/>
        <v/>
      </c>
      <c r="AA57" s="29" t="str">
        <f t="shared" si="2"/>
        <v/>
      </c>
      <c r="AB57" s="29" t="str">
        <f t="shared" si="3"/>
        <v/>
      </c>
      <c r="AC57" s="29" t="str">
        <f t="shared" si="4"/>
        <v/>
      </c>
    </row>
    <row r="58" spans="1:29" ht="15">
      <c r="A58" s="49"/>
      <c r="B58" s="18">
        <f>IF(ISNUMBER('02'!A26),'02'!A26,"")</f>
        <v>41694</v>
      </c>
      <c r="C58" s="12" t="str">
        <f>'02'!B26</f>
        <v>M</v>
      </c>
      <c r="D58" s="12">
        <f>IF(ISNUMBER('02'!C26),'02'!C26,"")</f>
        <v>35.799999999999997</v>
      </c>
      <c r="E58" s="42">
        <f t="shared" si="5"/>
        <v>2</v>
      </c>
      <c r="F58" s="12" t="str">
        <f>'02'!E26</f>
        <v>SSW</v>
      </c>
      <c r="G58" s="12"/>
      <c r="H58" s="33">
        <f>'02'!G27</f>
        <v>14</v>
      </c>
      <c r="I58" s="17">
        <f t="shared" si="6"/>
        <v>21.799999999999997</v>
      </c>
      <c r="J58" s="2"/>
      <c r="K58" s="12" t="str">
        <f t="shared" si="7"/>
        <v/>
      </c>
      <c r="L58"/>
      <c r="P58" s="15">
        <f t="shared" si="14"/>
        <v>22.234693877551031</v>
      </c>
      <c r="Q58" s="16">
        <v>40</v>
      </c>
      <c r="R58" s="16">
        <v>50</v>
      </c>
      <c r="S58" s="44">
        <f t="shared" si="8"/>
        <v>10</v>
      </c>
      <c r="U58" s="29" t="str">
        <f t="shared" si="9"/>
        <v/>
      </c>
      <c r="V58" s="29" t="str">
        <f t="shared" si="10"/>
        <v/>
      </c>
      <c r="W58" s="29">
        <f t="shared" si="11"/>
        <v>21.799999999999997</v>
      </c>
      <c r="X58" s="29" t="str">
        <f t="shared" si="12"/>
        <v/>
      </c>
      <c r="Z58" s="29" t="str">
        <f t="shared" si="1"/>
        <v/>
      </c>
      <c r="AA58" s="29" t="str">
        <f t="shared" si="2"/>
        <v/>
      </c>
      <c r="AB58" s="29" t="str">
        <f t="shared" si="3"/>
        <v/>
      </c>
      <c r="AC58" s="29" t="str">
        <f t="shared" si="4"/>
        <v/>
      </c>
    </row>
    <row r="59" spans="1:29" ht="15">
      <c r="A59" s="49"/>
      <c r="B59" s="18">
        <f>IF(ISNUMBER('02'!A27),'02'!A27,"")</f>
        <v>41695</v>
      </c>
      <c r="C59" s="12" t="str">
        <f>'02'!B27</f>
        <v>Tu</v>
      </c>
      <c r="D59" s="12">
        <f>IF(ISNUMBER('02'!C27),'02'!C27,"")</f>
        <v>59.2</v>
      </c>
      <c r="E59" s="42">
        <f t="shared" si="5"/>
        <v>2</v>
      </c>
      <c r="F59" s="12" t="str">
        <f>'02'!E27</f>
        <v>SSW</v>
      </c>
      <c r="G59" s="12"/>
      <c r="H59" s="33">
        <f>'02'!G28</f>
        <v>21</v>
      </c>
      <c r="I59" s="17">
        <f t="shared" si="6"/>
        <v>38.200000000000003</v>
      </c>
      <c r="J59" s="2"/>
      <c r="K59" s="12" t="str">
        <f t="shared" si="7"/>
        <v/>
      </c>
      <c r="L59"/>
      <c r="P59" s="15">
        <f t="shared" si="14"/>
        <v>22.234693877551031</v>
      </c>
      <c r="Q59" s="16">
        <v>40</v>
      </c>
      <c r="R59" s="16">
        <v>50</v>
      </c>
      <c r="S59" s="44">
        <f t="shared" si="8"/>
        <v>10</v>
      </c>
      <c r="U59" s="29" t="str">
        <f t="shared" si="9"/>
        <v/>
      </c>
      <c r="V59" s="29" t="str">
        <f t="shared" si="10"/>
        <v/>
      </c>
      <c r="W59" s="29" t="str">
        <f t="shared" si="11"/>
        <v/>
      </c>
      <c r="X59" s="29">
        <f t="shared" si="12"/>
        <v>38.200000000000003</v>
      </c>
      <c r="Z59" s="29" t="str">
        <f t="shared" si="1"/>
        <v/>
      </c>
      <c r="AA59" s="29" t="str">
        <f t="shared" si="2"/>
        <v/>
      </c>
      <c r="AB59" s="29" t="str">
        <f t="shared" si="3"/>
        <v/>
      </c>
      <c r="AC59" s="29" t="str">
        <f t="shared" si="4"/>
        <v/>
      </c>
    </row>
    <row r="60" spans="1:29" ht="15">
      <c r="A60" s="49"/>
      <c r="B60" s="18">
        <f>IF(ISNUMBER('02'!A28),'02'!A28,"")</f>
        <v>41696</v>
      </c>
      <c r="C60" s="12" t="str">
        <f>'02'!B28</f>
        <v>W</v>
      </c>
      <c r="D60" s="12">
        <f>IF(ISNUMBER('02'!C28),'02'!C28,"")</f>
        <v>50</v>
      </c>
      <c r="E60" s="42">
        <f t="shared" si="5"/>
        <v>2</v>
      </c>
      <c r="F60" s="12" t="str">
        <f>'02'!E28</f>
        <v>SW</v>
      </c>
      <c r="G60" s="12"/>
      <c r="H60" s="33">
        <f>'02'!G29</f>
        <v>18</v>
      </c>
      <c r="I60" s="17">
        <f t="shared" si="6"/>
        <v>32</v>
      </c>
      <c r="J60" s="2"/>
      <c r="K60" s="12" t="str">
        <f t="shared" si="7"/>
        <v/>
      </c>
      <c r="L60"/>
      <c r="P60" s="15">
        <f t="shared" si="14"/>
        <v>22.234693877551031</v>
      </c>
      <c r="Q60" s="16">
        <v>40</v>
      </c>
      <c r="R60" s="16">
        <v>50</v>
      </c>
      <c r="S60" s="44">
        <f t="shared" si="8"/>
        <v>11</v>
      </c>
      <c r="U60" s="29" t="str">
        <f t="shared" si="9"/>
        <v/>
      </c>
      <c r="V60" s="29" t="str">
        <f t="shared" si="10"/>
        <v/>
      </c>
      <c r="W60" s="29" t="str">
        <f t="shared" si="11"/>
        <v/>
      </c>
      <c r="X60" s="29">
        <f t="shared" si="12"/>
        <v>32</v>
      </c>
      <c r="Z60" s="29" t="str">
        <f t="shared" si="1"/>
        <v/>
      </c>
      <c r="AA60" s="29" t="str">
        <f t="shared" si="2"/>
        <v/>
      </c>
      <c r="AB60" s="29" t="str">
        <f t="shared" si="3"/>
        <v/>
      </c>
      <c r="AC60" s="29" t="str">
        <f t="shared" si="4"/>
        <v/>
      </c>
    </row>
    <row r="61" spans="1:29" ht="15">
      <c r="A61" s="49"/>
      <c r="B61" s="18">
        <f>IF(ISNUMBER('02'!A29),'02'!A29,"")</f>
        <v>41697</v>
      </c>
      <c r="C61" s="12" t="str">
        <f>'02'!B29</f>
        <v>Th</v>
      </c>
      <c r="D61" s="12">
        <f>IF(ISNUMBER('02'!C29),'02'!C29,"")</f>
        <v>20</v>
      </c>
      <c r="E61" s="42">
        <f t="shared" si="5"/>
        <v>2</v>
      </c>
      <c r="F61" s="12" t="str">
        <f>'02'!E29</f>
        <v>SW</v>
      </c>
      <c r="G61" s="12"/>
      <c r="H61" s="33">
        <f>'02'!G30</f>
        <v>36</v>
      </c>
      <c r="I61" s="17">
        <f t="shared" si="6"/>
        <v>-16</v>
      </c>
      <c r="J61" s="2"/>
      <c r="K61" s="12" t="str">
        <f t="shared" si="7"/>
        <v/>
      </c>
      <c r="L61"/>
      <c r="P61" s="15">
        <f t="shared" si="14"/>
        <v>22.234693877551031</v>
      </c>
      <c r="Q61" s="16">
        <v>40</v>
      </c>
      <c r="R61" s="16">
        <v>50</v>
      </c>
      <c r="S61" s="44">
        <f t="shared" si="8"/>
        <v>11</v>
      </c>
      <c r="U61" s="29">
        <f t="shared" si="9"/>
        <v>-16</v>
      </c>
      <c r="V61" s="29" t="str">
        <f t="shared" si="10"/>
        <v/>
      </c>
      <c r="W61" s="29" t="str">
        <f t="shared" si="11"/>
        <v/>
      </c>
      <c r="X61" s="29" t="str">
        <f t="shared" si="12"/>
        <v/>
      </c>
      <c r="Z61" s="29" t="str">
        <f t="shared" si="1"/>
        <v/>
      </c>
      <c r="AA61" s="29" t="str">
        <f t="shared" si="2"/>
        <v/>
      </c>
      <c r="AB61" s="29" t="str">
        <f t="shared" si="3"/>
        <v/>
      </c>
      <c r="AC61" s="29" t="str">
        <f t="shared" si="4"/>
        <v/>
      </c>
    </row>
    <row r="62" spans="1:29" ht="15">
      <c r="A62" s="49"/>
      <c r="B62" s="18">
        <f>IF(ISNUMBER('02'!A30),'02'!A30,"")</f>
        <v>41698</v>
      </c>
      <c r="C62" s="12" t="str">
        <f>'02'!B30</f>
        <v>F</v>
      </c>
      <c r="D62" s="12">
        <f>IF(ISNUMBER('02'!C30),'02'!C30,"")</f>
        <v>24.2</v>
      </c>
      <c r="E62" s="42">
        <f t="shared" si="5"/>
        <v>2</v>
      </c>
      <c r="F62" s="12" t="str">
        <f>'02'!E30</f>
        <v>NNE</v>
      </c>
      <c r="G62" s="12"/>
      <c r="H62" s="33">
        <f>'02'!G31</f>
        <v>0</v>
      </c>
      <c r="I62" s="17">
        <f t="shared" si="6"/>
        <v>24.2</v>
      </c>
      <c r="J62" s="2"/>
      <c r="K62" s="12" t="str">
        <f t="shared" si="7"/>
        <v/>
      </c>
      <c r="L62"/>
      <c r="P62" s="15">
        <f t="shared" si="14"/>
        <v>22.234693877551031</v>
      </c>
      <c r="Q62" s="16">
        <v>40</v>
      </c>
      <c r="R62" s="16">
        <v>50</v>
      </c>
      <c r="S62" s="44">
        <f t="shared" si="8"/>
        <v>2</v>
      </c>
      <c r="U62" s="29" t="str">
        <f t="shared" si="9"/>
        <v/>
      </c>
      <c r="V62" s="29" t="str">
        <f t="shared" si="10"/>
        <v/>
      </c>
      <c r="W62" s="29">
        <f t="shared" si="11"/>
        <v>24.2</v>
      </c>
      <c r="X62" s="29" t="str">
        <f t="shared" si="12"/>
        <v/>
      </c>
      <c r="Z62" s="29" t="str">
        <f t="shared" si="1"/>
        <v/>
      </c>
      <c r="AA62" s="29" t="str">
        <f t="shared" si="2"/>
        <v/>
      </c>
      <c r="AB62" s="29" t="str">
        <f t="shared" si="3"/>
        <v/>
      </c>
      <c r="AC62" s="29" t="str">
        <f t="shared" si="4"/>
        <v/>
      </c>
    </row>
    <row r="63" spans="1:29" ht="15">
      <c r="A63" s="49" t="s">
        <v>56</v>
      </c>
      <c r="B63" s="18">
        <f>IF(ISNUMBER('03'!A3),'03'!A3,"")</f>
        <v>41699</v>
      </c>
      <c r="C63" s="12" t="str">
        <f>'03'!B3</f>
        <v>Sa</v>
      </c>
      <c r="D63" s="12">
        <f>IF(ISNUMBER('03'!C3),'03'!C3,"")</f>
        <v>21.3</v>
      </c>
      <c r="E63" s="42">
        <f t="shared" si="5"/>
        <v>3</v>
      </c>
      <c r="F63" s="12" t="str">
        <f>'03'!E3</f>
        <v>W</v>
      </c>
      <c r="G63" s="12"/>
      <c r="H63" s="33">
        <f>'03'!G3</f>
        <v>30</v>
      </c>
      <c r="I63" s="17">
        <f t="shared" si="6"/>
        <v>-8.6999999999999993</v>
      </c>
      <c r="J63" s="2"/>
      <c r="K63" s="12" t="str">
        <f t="shared" si="7"/>
        <v/>
      </c>
      <c r="L63"/>
      <c r="P63" s="15">
        <f t="shared" si="14"/>
        <v>22.234693877551031</v>
      </c>
      <c r="Q63" s="16">
        <v>40</v>
      </c>
      <c r="R63" s="16">
        <v>50</v>
      </c>
      <c r="S63" s="44">
        <f t="shared" si="8"/>
        <v>13</v>
      </c>
      <c r="U63" s="29">
        <f t="shared" si="9"/>
        <v>-8.6999999999999993</v>
      </c>
      <c r="V63" s="29" t="str">
        <f t="shared" si="10"/>
        <v/>
      </c>
      <c r="W63" s="29" t="str">
        <f t="shared" si="11"/>
        <v/>
      </c>
      <c r="X63" s="29" t="str">
        <f t="shared" si="12"/>
        <v/>
      </c>
      <c r="Z63" s="29" t="str">
        <f t="shared" si="1"/>
        <v/>
      </c>
      <c r="AA63" s="29" t="str">
        <f t="shared" si="2"/>
        <v/>
      </c>
      <c r="AB63" s="29" t="str">
        <f t="shared" si="3"/>
        <v/>
      </c>
      <c r="AC63" s="29" t="str">
        <f t="shared" si="4"/>
        <v/>
      </c>
    </row>
    <row r="64" spans="1:29" ht="15">
      <c r="A64" s="49"/>
      <c r="B64" s="18">
        <f>IF(ISNUMBER('03'!A4),'03'!A4,"")</f>
        <v>41700</v>
      </c>
      <c r="C64" s="12" t="str">
        <f>'03'!B4</f>
        <v>Su</v>
      </c>
      <c r="D64" s="12">
        <f>IF(ISNUMBER('03'!C4),'03'!C4,"")</f>
        <v>9.1999999999999993</v>
      </c>
      <c r="E64" s="42">
        <f t="shared" si="5"/>
        <v>3</v>
      </c>
      <c r="F64" s="12" t="str">
        <f>'03'!E4</f>
        <v>SSW</v>
      </c>
      <c r="G64" s="12"/>
      <c r="H64" s="33">
        <f>'03'!G4</f>
        <v>10</v>
      </c>
      <c r="I64" s="17">
        <f t="shared" si="6"/>
        <v>-0.80000000000000071</v>
      </c>
      <c r="J64" s="2"/>
      <c r="K64" s="12" t="str">
        <f t="shared" si="7"/>
        <v/>
      </c>
      <c r="L64"/>
      <c r="P64" s="15">
        <f t="shared" si="14"/>
        <v>22.234693877551031</v>
      </c>
      <c r="Q64" s="16">
        <v>40</v>
      </c>
      <c r="R64" s="16">
        <v>50</v>
      </c>
      <c r="S64" s="44">
        <f t="shared" si="8"/>
        <v>10</v>
      </c>
      <c r="U64" s="29">
        <f t="shared" si="9"/>
        <v>-0.80000000000000071</v>
      </c>
      <c r="V64" s="29" t="str">
        <f t="shared" si="10"/>
        <v/>
      </c>
      <c r="W64" s="29" t="str">
        <f t="shared" si="11"/>
        <v/>
      </c>
      <c r="X64" s="29" t="str">
        <f t="shared" si="12"/>
        <v/>
      </c>
      <c r="Z64" s="29" t="str">
        <f t="shared" si="1"/>
        <v/>
      </c>
      <c r="AA64" s="29" t="str">
        <f t="shared" si="2"/>
        <v/>
      </c>
      <c r="AB64" s="29" t="str">
        <f t="shared" si="3"/>
        <v/>
      </c>
      <c r="AC64" s="29" t="str">
        <f t="shared" si="4"/>
        <v/>
      </c>
    </row>
    <row r="65" spans="1:29" ht="15">
      <c r="A65" s="49"/>
      <c r="B65" s="18">
        <f>IF(ISNUMBER('03'!A5),'03'!A5,"")</f>
        <v>41701</v>
      </c>
      <c r="C65" s="12" t="str">
        <f>'03'!B5</f>
        <v>M</v>
      </c>
      <c r="D65" s="12">
        <f>IF(ISNUMBER('03'!C5),'03'!C5,"")</f>
        <v>26.7</v>
      </c>
      <c r="E65" s="42">
        <f t="shared" si="5"/>
        <v>3</v>
      </c>
      <c r="F65" s="12" t="str">
        <f>'03'!E5</f>
        <v>SW</v>
      </c>
      <c r="G65" s="12"/>
      <c r="H65" s="33">
        <f>'03'!G5</f>
        <v>20</v>
      </c>
      <c r="I65" s="17">
        <f t="shared" si="6"/>
        <v>6.6999999999999993</v>
      </c>
      <c r="J65" s="2"/>
      <c r="K65" s="12" t="str">
        <f t="shared" si="7"/>
        <v/>
      </c>
      <c r="L65"/>
      <c r="P65" s="15">
        <f t="shared" si="14"/>
        <v>22.234693877551031</v>
      </c>
      <c r="Q65" s="16">
        <v>40</v>
      </c>
      <c r="R65" s="16">
        <v>50</v>
      </c>
      <c r="S65" s="44">
        <f t="shared" si="8"/>
        <v>11</v>
      </c>
      <c r="U65" s="29">
        <f t="shared" si="9"/>
        <v>6.6999999999999993</v>
      </c>
      <c r="V65" s="29" t="str">
        <f t="shared" si="10"/>
        <v/>
      </c>
      <c r="W65" s="29" t="str">
        <f t="shared" si="11"/>
        <v/>
      </c>
      <c r="X65" s="29" t="str">
        <f t="shared" si="12"/>
        <v/>
      </c>
      <c r="Z65" s="29" t="str">
        <f t="shared" si="1"/>
        <v/>
      </c>
      <c r="AA65" s="29" t="str">
        <f t="shared" si="2"/>
        <v/>
      </c>
      <c r="AB65" s="29" t="str">
        <f t="shared" si="3"/>
        <v/>
      </c>
      <c r="AC65" s="29" t="str">
        <f t="shared" si="4"/>
        <v/>
      </c>
    </row>
    <row r="66" spans="1:29" ht="15">
      <c r="A66" s="49"/>
      <c r="B66" s="18">
        <f>IF(ISNUMBER('03'!A6),'03'!A6,"")</f>
        <v>41702</v>
      </c>
      <c r="C66" s="12" t="str">
        <f>'03'!B6</f>
        <v>Tu</v>
      </c>
      <c r="D66" s="12">
        <f>IF(ISNUMBER('03'!C6),'03'!C6,"")</f>
        <v>29.6</v>
      </c>
      <c r="E66" s="42">
        <f t="shared" si="5"/>
        <v>3</v>
      </c>
      <c r="F66" s="12" t="str">
        <f>'03'!E6</f>
        <v>WSW</v>
      </c>
      <c r="G66" s="12"/>
      <c r="H66" s="33">
        <f>'03'!G6</f>
        <v>28</v>
      </c>
      <c r="I66" s="17">
        <f t="shared" si="6"/>
        <v>1.6000000000000014</v>
      </c>
      <c r="J66" s="2"/>
      <c r="K66" s="12" t="str">
        <f t="shared" si="7"/>
        <v/>
      </c>
      <c r="L66"/>
      <c r="P66" s="15">
        <f t="shared" si="14"/>
        <v>22.234693877551031</v>
      </c>
      <c r="Q66" s="16">
        <v>40</v>
      </c>
      <c r="R66" s="16">
        <v>50</v>
      </c>
      <c r="S66" s="44">
        <f t="shared" si="8"/>
        <v>12</v>
      </c>
      <c r="U66" s="29">
        <f t="shared" si="9"/>
        <v>1.6000000000000014</v>
      </c>
      <c r="V66" s="29" t="str">
        <f t="shared" si="10"/>
        <v/>
      </c>
      <c r="W66" s="29" t="str">
        <f t="shared" si="11"/>
        <v/>
      </c>
      <c r="X66" s="29" t="str">
        <f t="shared" si="12"/>
        <v/>
      </c>
      <c r="Z66" s="29" t="str">
        <f t="shared" si="1"/>
        <v/>
      </c>
      <c r="AA66" s="29" t="str">
        <f t="shared" si="2"/>
        <v/>
      </c>
      <c r="AB66" s="29" t="str">
        <f t="shared" si="3"/>
        <v/>
      </c>
      <c r="AC66" s="29" t="str">
        <f t="shared" si="4"/>
        <v/>
      </c>
    </row>
    <row r="67" spans="1:29" ht="15">
      <c r="A67" s="49"/>
      <c r="B67" s="18">
        <f>IF(ISNUMBER('03'!A7),'03'!A7,"")</f>
        <v>41703</v>
      </c>
      <c r="C67" s="12" t="str">
        <f>'03'!B7</f>
        <v>W</v>
      </c>
      <c r="D67" s="12">
        <f>IF(ISNUMBER('03'!C7),'03'!C7,"")</f>
        <v>51.3</v>
      </c>
      <c r="E67" s="42">
        <f t="shared" si="5"/>
        <v>3</v>
      </c>
      <c r="F67" s="12" t="str">
        <f>'03'!E7</f>
        <v>SW</v>
      </c>
      <c r="G67" s="12"/>
      <c r="H67" s="33">
        <f>'03'!G7</f>
        <v>19</v>
      </c>
      <c r="I67" s="17">
        <f t="shared" si="6"/>
        <v>32.299999999999997</v>
      </c>
      <c r="J67" s="2"/>
      <c r="K67" s="12" t="str">
        <f t="shared" si="7"/>
        <v/>
      </c>
      <c r="L67"/>
      <c r="P67" s="15">
        <f t="shared" si="14"/>
        <v>22.234693877551031</v>
      </c>
      <c r="Q67" s="16">
        <v>40</v>
      </c>
      <c r="R67" s="16">
        <v>50</v>
      </c>
      <c r="S67" s="44">
        <f t="shared" si="8"/>
        <v>11</v>
      </c>
      <c r="U67" s="29" t="str">
        <f t="shared" si="9"/>
        <v/>
      </c>
      <c r="V67" s="29" t="str">
        <f t="shared" si="10"/>
        <v/>
      </c>
      <c r="W67" s="29" t="str">
        <f t="shared" si="11"/>
        <v/>
      </c>
      <c r="X67" s="29">
        <f t="shared" si="12"/>
        <v>32.299999999999997</v>
      </c>
      <c r="Z67" s="29" t="str">
        <f t="shared" si="1"/>
        <v/>
      </c>
      <c r="AA67" s="29" t="str">
        <f t="shared" si="2"/>
        <v/>
      </c>
      <c r="AB67" s="29" t="str">
        <f t="shared" si="3"/>
        <v/>
      </c>
      <c r="AC67" s="29" t="str">
        <f t="shared" si="4"/>
        <v/>
      </c>
    </row>
    <row r="68" spans="1:29" ht="15">
      <c r="A68" s="49"/>
      <c r="B68" s="18">
        <f>IF(ISNUMBER('03'!A8),'03'!A8,"")</f>
        <v>41704</v>
      </c>
      <c r="C68" s="12" t="str">
        <f>'03'!B8</f>
        <v>Th</v>
      </c>
      <c r="D68" s="12">
        <f>IF(ISNUMBER('03'!C8),'03'!C8,"")</f>
        <v>34.200000000000003</v>
      </c>
      <c r="E68" s="42">
        <f t="shared" si="5"/>
        <v>3</v>
      </c>
      <c r="F68" s="12" t="str">
        <f>'03'!E8</f>
        <v>SSW</v>
      </c>
      <c r="G68" s="12"/>
      <c r="H68" s="33">
        <f>'03'!G8</f>
        <v>18</v>
      </c>
      <c r="I68" s="17">
        <f t="shared" si="6"/>
        <v>16.200000000000003</v>
      </c>
      <c r="J68" s="2"/>
      <c r="K68" s="12" t="str">
        <f t="shared" si="7"/>
        <v/>
      </c>
      <c r="L68"/>
      <c r="P68" s="15">
        <f t="shared" ref="P68:P132" si="15">$N$7</f>
        <v>22.234693877551031</v>
      </c>
      <c r="Q68" s="16">
        <v>40</v>
      </c>
      <c r="R68" s="16">
        <v>50</v>
      </c>
      <c r="S68" s="44">
        <f t="shared" si="8"/>
        <v>10</v>
      </c>
      <c r="U68" s="29">
        <f t="shared" si="9"/>
        <v>16.200000000000003</v>
      </c>
      <c r="V68" s="29" t="str">
        <f t="shared" si="10"/>
        <v/>
      </c>
      <c r="W68" s="29" t="str">
        <f t="shared" si="11"/>
        <v/>
      </c>
      <c r="X68" s="29" t="str">
        <f t="shared" si="12"/>
        <v/>
      </c>
      <c r="Z68" s="29" t="str">
        <f t="shared" ref="Z68:Z132" si="16">IF(AND(Z$1&lt;$K68,$K68&lt;Z$2,$D68&lt;50),$K68,"")</f>
        <v/>
      </c>
      <c r="AA68" s="29" t="str">
        <f t="shared" ref="AA68:AA132" si="17">IF(AND(AA$1&lt;$K68,$K68&lt;AA$2,$D68&gt;=50),$K68,"")</f>
        <v/>
      </c>
      <c r="AB68" s="29" t="str">
        <f t="shared" ref="AB68:AB132" si="18">IF(AND(AB$1&lt;=$K68,$K68&lt;=AB$2,$D68&lt;50),$K68,"")</f>
        <v/>
      </c>
      <c r="AC68" s="29" t="str">
        <f t="shared" ref="AC68:AC132" si="19">IF(AND(AC$1&lt;=$K68,$K68&lt;=AC$2,$D68&gt;=50),$K68,"")</f>
        <v/>
      </c>
    </row>
    <row r="69" spans="1:29" ht="15">
      <c r="A69" s="49"/>
      <c r="B69" s="18">
        <f>IF(ISNUMBER('03'!A9),'03'!A9,"")</f>
        <v>41705</v>
      </c>
      <c r="C69" s="12" t="str">
        <f>'03'!B9</f>
        <v>F</v>
      </c>
      <c r="D69" s="12">
        <f>IF(ISNUMBER('03'!C9),'03'!C9,"")</f>
        <v>17.899999999999999</v>
      </c>
      <c r="E69" s="42">
        <f t="shared" ref="E69:E132" si="20">MONTH(B69)</f>
        <v>3</v>
      </c>
      <c r="F69" s="12" t="str">
        <f>'03'!E9</f>
        <v>W</v>
      </c>
      <c r="G69" s="12"/>
      <c r="H69" s="33">
        <f>'03'!G9</f>
        <v>17</v>
      </c>
      <c r="I69" s="17">
        <f t="shared" ref="I69:I133" si="21">IF(AND(ISNUMBER($D69),ISNUMBER(H69)),$D69-H69,"")</f>
        <v>0.89999999999999858</v>
      </c>
      <c r="J69" s="2"/>
      <c r="K69" s="12" t="str">
        <f t="shared" ref="K69:K133" si="22">IF(AND(ISNUMBER($D69),ISNUMBER(J69)),$D69-J69,"")</f>
        <v/>
      </c>
      <c r="L69"/>
      <c r="P69" s="15">
        <f t="shared" si="15"/>
        <v>22.234693877551031</v>
      </c>
      <c r="Q69" s="16">
        <v>40</v>
      </c>
      <c r="R69" s="16">
        <v>50</v>
      </c>
      <c r="S69" s="44">
        <f t="shared" ref="S69:S132" si="23">MATCH(F69,$D$379:$D$394,)</f>
        <v>13</v>
      </c>
      <c r="U69" s="29">
        <f t="shared" ref="U69:U133" si="24">IF(AND(U$1&lt;$I69,$I69&lt;U$2,$D69&lt;50),$I69,"")</f>
        <v>0.89999999999999858</v>
      </c>
      <c r="V69" s="29" t="str">
        <f t="shared" ref="V69:V133" si="25">IF(AND(V$1&lt;$I69,$I69&lt;V$2,$D69&gt;=50),$I69,"")</f>
        <v/>
      </c>
      <c r="W69" s="29" t="str">
        <f t="shared" ref="W69:W133" si="26">IF(AND(W$1&lt;=$I69,$I69&lt;=W$2,$D69&lt;50),$I69,"")</f>
        <v/>
      </c>
      <c r="X69" s="29" t="str">
        <f t="shared" ref="X69:X133" si="27">IF(AND(X$1&lt;=$I69,$I69&lt;=X$2,$D69&gt;=50),$I69,"")</f>
        <v/>
      </c>
      <c r="Z69" s="29" t="str">
        <f t="shared" si="16"/>
        <v/>
      </c>
      <c r="AA69" s="29" t="str">
        <f t="shared" si="17"/>
        <v/>
      </c>
      <c r="AB69" s="29" t="str">
        <f t="shared" si="18"/>
        <v/>
      </c>
      <c r="AC69" s="29" t="str">
        <f t="shared" si="19"/>
        <v/>
      </c>
    </row>
    <row r="70" spans="1:29" ht="15">
      <c r="A70" s="49"/>
      <c r="B70" s="18">
        <f>IF(ISNUMBER('03'!A10),'03'!A10,"")</f>
        <v>41706</v>
      </c>
      <c r="C70" s="12" t="str">
        <f>'03'!B10</f>
        <v>Sa</v>
      </c>
      <c r="D70" s="12">
        <f>IF(ISNUMBER('03'!C10),'03'!C10,"")</f>
        <v>42.1</v>
      </c>
      <c r="E70" s="42">
        <f t="shared" si="20"/>
        <v>3</v>
      </c>
      <c r="F70" s="12" t="str">
        <f>'03'!E10</f>
        <v>S</v>
      </c>
      <c r="G70" s="12"/>
      <c r="H70" s="33">
        <f>'03'!G10</f>
        <v>31</v>
      </c>
      <c r="I70" s="17">
        <f t="shared" si="21"/>
        <v>11.100000000000001</v>
      </c>
      <c r="J70" s="2"/>
      <c r="K70" s="12" t="str">
        <f t="shared" si="22"/>
        <v/>
      </c>
      <c r="L70"/>
      <c r="P70" s="15">
        <f t="shared" si="15"/>
        <v>22.234693877551031</v>
      </c>
      <c r="Q70" s="16">
        <v>40</v>
      </c>
      <c r="R70" s="16">
        <v>50</v>
      </c>
      <c r="S70" s="44">
        <f t="shared" si="23"/>
        <v>9</v>
      </c>
      <c r="U70" s="29">
        <f t="shared" si="24"/>
        <v>11.100000000000001</v>
      </c>
      <c r="V70" s="29" t="str">
        <f t="shared" si="25"/>
        <v/>
      </c>
      <c r="W70" s="29" t="str">
        <f t="shared" si="26"/>
        <v/>
      </c>
      <c r="X70" s="29" t="str">
        <f t="shared" si="27"/>
        <v/>
      </c>
      <c r="Z70" s="29" t="str">
        <f t="shared" si="16"/>
        <v/>
      </c>
      <c r="AA70" s="29" t="str">
        <f t="shared" si="17"/>
        <v/>
      </c>
      <c r="AB70" s="29" t="str">
        <f t="shared" si="18"/>
        <v/>
      </c>
      <c r="AC70" s="29" t="str">
        <f t="shared" si="19"/>
        <v/>
      </c>
    </row>
    <row r="71" spans="1:29" ht="15">
      <c r="A71" s="49"/>
      <c r="B71" s="18">
        <f>IF(ISNUMBER('03'!A11),'03'!A11,"")</f>
        <v>41707</v>
      </c>
      <c r="C71" s="12" t="str">
        <f>'03'!B11</f>
        <v>Su</v>
      </c>
      <c r="D71" s="12">
        <f>IF(ISNUMBER('03'!C11),'03'!C11,"")</f>
        <v>25.8</v>
      </c>
      <c r="E71" s="42">
        <f t="shared" si="20"/>
        <v>3</v>
      </c>
      <c r="F71" s="12" t="str">
        <f>'03'!E11</f>
        <v>SSW</v>
      </c>
      <c r="G71" s="12"/>
      <c r="H71" s="33">
        <f>'03'!G11</f>
        <v>44</v>
      </c>
      <c r="I71" s="17">
        <f t="shared" si="21"/>
        <v>-18.2</v>
      </c>
      <c r="J71" s="2"/>
      <c r="K71" s="12" t="str">
        <f t="shared" si="22"/>
        <v/>
      </c>
      <c r="L71"/>
      <c r="P71" s="15">
        <f t="shared" si="15"/>
        <v>22.234693877551031</v>
      </c>
      <c r="Q71" s="16">
        <v>40</v>
      </c>
      <c r="R71" s="16">
        <v>50</v>
      </c>
      <c r="S71" s="44">
        <f t="shared" si="23"/>
        <v>10</v>
      </c>
      <c r="U71" s="29">
        <f t="shared" si="24"/>
        <v>-18.2</v>
      </c>
      <c r="V71" s="29" t="str">
        <f t="shared" si="25"/>
        <v/>
      </c>
      <c r="W71" s="29" t="str">
        <f t="shared" si="26"/>
        <v/>
      </c>
      <c r="X71" s="29" t="str">
        <f t="shared" si="27"/>
        <v/>
      </c>
      <c r="Z71" s="29" t="str">
        <f t="shared" si="16"/>
        <v/>
      </c>
      <c r="AA71" s="29" t="str">
        <f t="shared" si="17"/>
        <v/>
      </c>
      <c r="AB71" s="29" t="str">
        <f t="shared" si="18"/>
        <v/>
      </c>
      <c r="AC71" s="29" t="str">
        <f t="shared" si="19"/>
        <v/>
      </c>
    </row>
    <row r="72" spans="1:29" ht="15">
      <c r="A72" s="49"/>
      <c r="B72" s="18">
        <f>IF(ISNUMBER('03'!A12),'03'!A12,"")</f>
        <v>41708</v>
      </c>
      <c r="C72" s="12" t="str">
        <f>'03'!B12</f>
        <v>M</v>
      </c>
      <c r="D72" s="12">
        <f>IF(ISNUMBER('03'!C12),'03'!C12,"")</f>
        <v>18.3</v>
      </c>
      <c r="E72" s="42">
        <f t="shared" si="20"/>
        <v>3</v>
      </c>
      <c r="F72" s="12" t="str">
        <f>'03'!E12</f>
        <v>NE</v>
      </c>
      <c r="G72" s="12"/>
      <c r="H72" s="33">
        <f>'03'!G12</f>
        <v>22</v>
      </c>
      <c r="I72" s="17">
        <f t="shared" si="21"/>
        <v>-3.6999999999999993</v>
      </c>
      <c r="J72" s="2"/>
      <c r="K72" s="12" t="str">
        <f t="shared" si="22"/>
        <v/>
      </c>
      <c r="L72"/>
      <c r="P72" s="15">
        <f t="shared" si="15"/>
        <v>22.234693877551031</v>
      </c>
      <c r="Q72" s="16">
        <v>40</v>
      </c>
      <c r="R72" s="16">
        <v>50</v>
      </c>
      <c r="S72" s="44">
        <f t="shared" si="23"/>
        <v>3</v>
      </c>
      <c r="U72" s="29">
        <f t="shared" si="24"/>
        <v>-3.6999999999999993</v>
      </c>
      <c r="V72" s="29" t="str">
        <f t="shared" si="25"/>
        <v/>
      </c>
      <c r="W72" s="29" t="str">
        <f t="shared" si="26"/>
        <v/>
      </c>
      <c r="X72" s="29" t="str">
        <f t="shared" si="27"/>
        <v/>
      </c>
      <c r="Z72" s="29" t="str">
        <f t="shared" si="16"/>
        <v/>
      </c>
      <c r="AA72" s="29" t="str">
        <f t="shared" si="17"/>
        <v/>
      </c>
      <c r="AB72" s="29" t="str">
        <f t="shared" si="18"/>
        <v/>
      </c>
      <c r="AC72" s="29" t="str">
        <f t="shared" si="19"/>
        <v/>
      </c>
    </row>
    <row r="73" spans="1:29" ht="15">
      <c r="A73" s="49"/>
      <c r="B73" s="18">
        <f>IF(ISNUMBER('03'!A13),'03'!A13,"")</f>
        <v>41709</v>
      </c>
      <c r="C73" s="12" t="str">
        <f>'03'!B13</f>
        <v>Tu</v>
      </c>
      <c r="D73" s="12">
        <f>IF(ISNUMBER('03'!C13),'03'!C13,"")</f>
        <v>12.1</v>
      </c>
      <c r="E73" s="42">
        <f t="shared" si="20"/>
        <v>3</v>
      </c>
      <c r="F73" s="12" t="str">
        <f>'03'!E13</f>
        <v>ENE</v>
      </c>
      <c r="G73" s="12"/>
      <c r="H73" s="33">
        <f>'03'!G13</f>
        <v>18</v>
      </c>
      <c r="I73" s="17">
        <f t="shared" si="21"/>
        <v>-5.9</v>
      </c>
      <c r="J73" s="2"/>
      <c r="K73" s="12" t="str">
        <f t="shared" si="22"/>
        <v/>
      </c>
      <c r="L73"/>
      <c r="P73" s="15">
        <f t="shared" si="15"/>
        <v>22.234693877551031</v>
      </c>
      <c r="Q73" s="16">
        <v>40</v>
      </c>
      <c r="R73" s="16">
        <v>50</v>
      </c>
      <c r="S73" s="44">
        <f t="shared" si="23"/>
        <v>4</v>
      </c>
      <c r="U73" s="29">
        <f t="shared" si="24"/>
        <v>-5.9</v>
      </c>
      <c r="V73" s="29" t="str">
        <f t="shared" si="25"/>
        <v/>
      </c>
      <c r="W73" s="29" t="str">
        <f t="shared" si="26"/>
        <v/>
      </c>
      <c r="X73" s="29" t="str">
        <f t="shared" si="27"/>
        <v/>
      </c>
      <c r="Z73" s="29" t="str">
        <f t="shared" si="16"/>
        <v/>
      </c>
      <c r="AA73" s="29" t="str">
        <f t="shared" si="17"/>
        <v/>
      </c>
      <c r="AB73" s="29" t="str">
        <f t="shared" si="18"/>
        <v/>
      </c>
      <c r="AC73" s="29" t="str">
        <f t="shared" si="19"/>
        <v/>
      </c>
    </row>
    <row r="74" spans="1:29" ht="15">
      <c r="A74" s="49"/>
      <c r="B74" s="18">
        <f>IF(ISNUMBER('03'!A14),'03'!A14,"")</f>
        <v>41710</v>
      </c>
      <c r="C74" s="12" t="str">
        <f>'03'!B14</f>
        <v>W</v>
      </c>
      <c r="D74" s="12">
        <f>IF(ISNUMBER('03'!C14),'03'!C14,"")</f>
        <v>23.3</v>
      </c>
      <c r="E74" s="42">
        <f t="shared" si="20"/>
        <v>3</v>
      </c>
      <c r="F74" s="12" t="str">
        <f>'03'!E14</f>
        <v>E</v>
      </c>
      <c r="G74" s="12"/>
      <c r="H74" s="33">
        <f>'03'!G14</f>
        <v>40</v>
      </c>
      <c r="I74" s="17">
        <f t="shared" si="21"/>
        <v>-16.7</v>
      </c>
      <c r="J74" s="2"/>
      <c r="K74" s="12" t="str">
        <f t="shared" si="22"/>
        <v/>
      </c>
      <c r="L74"/>
      <c r="P74" s="15">
        <f t="shared" si="15"/>
        <v>22.234693877551031</v>
      </c>
      <c r="Q74" s="16">
        <v>40</v>
      </c>
      <c r="R74" s="16">
        <v>50</v>
      </c>
      <c r="S74" s="44">
        <f t="shared" si="23"/>
        <v>5</v>
      </c>
      <c r="U74" s="29">
        <f t="shared" si="24"/>
        <v>-16.7</v>
      </c>
      <c r="V74" s="29" t="str">
        <f t="shared" si="25"/>
        <v/>
      </c>
      <c r="W74" s="29" t="str">
        <f t="shared" si="26"/>
        <v/>
      </c>
      <c r="X74" s="29" t="str">
        <f t="shared" si="27"/>
        <v/>
      </c>
      <c r="Z74" s="29" t="str">
        <f t="shared" si="16"/>
        <v/>
      </c>
      <c r="AA74" s="29" t="str">
        <f t="shared" si="17"/>
        <v/>
      </c>
      <c r="AB74" s="29" t="str">
        <f t="shared" si="18"/>
        <v/>
      </c>
      <c r="AC74" s="29" t="str">
        <f t="shared" si="19"/>
        <v/>
      </c>
    </row>
    <row r="75" spans="1:29" ht="15">
      <c r="A75" s="49"/>
      <c r="B75" s="18">
        <f>IF(ISNUMBER('03'!A15),'03'!A15,"")</f>
        <v>41711</v>
      </c>
      <c r="C75" s="12" t="str">
        <f>'03'!B15</f>
        <v>Th</v>
      </c>
      <c r="D75" s="12">
        <f>IF(ISNUMBER('03'!C15),'03'!C15,"")</f>
        <v>47.5</v>
      </c>
      <c r="E75" s="42">
        <f t="shared" si="20"/>
        <v>3</v>
      </c>
      <c r="F75" s="12" t="str">
        <f>'03'!E15</f>
        <v>W</v>
      </c>
      <c r="G75" s="12"/>
      <c r="H75" s="33">
        <f>'03'!G15</f>
        <v>69</v>
      </c>
      <c r="I75" s="17">
        <f t="shared" si="21"/>
        <v>-21.5</v>
      </c>
      <c r="J75" s="2"/>
      <c r="K75" s="12" t="str">
        <f t="shared" si="22"/>
        <v/>
      </c>
      <c r="L75"/>
      <c r="P75" s="15">
        <f t="shared" si="15"/>
        <v>22.234693877551031</v>
      </c>
      <c r="Q75" s="16">
        <v>40</v>
      </c>
      <c r="R75" s="16">
        <v>50</v>
      </c>
      <c r="S75" s="44">
        <f t="shared" si="23"/>
        <v>13</v>
      </c>
      <c r="U75" s="29">
        <f t="shared" si="24"/>
        <v>-21.5</v>
      </c>
      <c r="V75" s="29" t="str">
        <f t="shared" si="25"/>
        <v/>
      </c>
      <c r="W75" s="29" t="str">
        <f t="shared" si="26"/>
        <v/>
      </c>
      <c r="X75" s="29" t="str">
        <f t="shared" si="27"/>
        <v/>
      </c>
      <c r="Z75" s="29" t="str">
        <f t="shared" si="16"/>
        <v/>
      </c>
      <c r="AA75" s="29" t="str">
        <f t="shared" si="17"/>
        <v/>
      </c>
      <c r="AB75" s="29" t="str">
        <f t="shared" si="18"/>
        <v/>
      </c>
      <c r="AC75" s="29" t="str">
        <f t="shared" si="19"/>
        <v/>
      </c>
    </row>
    <row r="76" spans="1:29" ht="15">
      <c r="A76" s="49"/>
      <c r="B76" s="18">
        <f>IF(ISNUMBER('03'!A16),'03'!A16,"")</f>
        <v>41712</v>
      </c>
      <c r="C76" s="12" t="str">
        <f>'03'!B16</f>
        <v>F</v>
      </c>
      <c r="D76" s="12">
        <f>IF(ISNUMBER('03'!C16),'03'!C16,"")</f>
        <v>79.2</v>
      </c>
      <c r="E76" s="42">
        <f t="shared" si="20"/>
        <v>3</v>
      </c>
      <c r="F76" s="12" t="str">
        <f>'03'!E16</f>
        <v>WSW</v>
      </c>
      <c r="G76" s="12"/>
      <c r="H76" s="33">
        <f>'03'!G16</f>
        <v>62</v>
      </c>
      <c r="I76" s="17">
        <f t="shared" si="21"/>
        <v>17.200000000000003</v>
      </c>
      <c r="J76" s="2"/>
      <c r="K76" s="12" t="str">
        <f t="shared" si="22"/>
        <v/>
      </c>
      <c r="L76"/>
      <c r="P76" s="15">
        <f t="shared" si="15"/>
        <v>22.234693877551031</v>
      </c>
      <c r="Q76" s="16">
        <v>40</v>
      </c>
      <c r="R76" s="16">
        <v>50</v>
      </c>
      <c r="S76" s="44">
        <f t="shared" si="23"/>
        <v>12</v>
      </c>
      <c r="U76" s="29" t="str">
        <f t="shared" si="24"/>
        <v/>
      </c>
      <c r="V76" s="29">
        <f t="shared" si="25"/>
        <v>17.200000000000003</v>
      </c>
      <c r="W76" s="29" t="str">
        <f t="shared" si="26"/>
        <v/>
      </c>
      <c r="X76" s="29" t="str">
        <f t="shared" si="27"/>
        <v/>
      </c>
      <c r="Z76" s="29" t="str">
        <f t="shared" si="16"/>
        <v/>
      </c>
      <c r="AA76" s="29" t="str">
        <f t="shared" si="17"/>
        <v/>
      </c>
      <c r="AB76" s="29" t="str">
        <f t="shared" si="18"/>
        <v/>
      </c>
      <c r="AC76" s="29" t="str">
        <f t="shared" si="19"/>
        <v/>
      </c>
    </row>
    <row r="77" spans="1:29" ht="15">
      <c r="A77" s="49"/>
      <c r="B77" s="18">
        <f>IF(ISNUMBER('03'!A17),'03'!A17,"")</f>
        <v>41713</v>
      </c>
      <c r="C77" s="12" t="str">
        <f>'03'!B17</f>
        <v>Sa</v>
      </c>
      <c r="D77" s="12">
        <f>IF(ISNUMBER('03'!C17),'03'!C17,"")</f>
        <v>16.3</v>
      </c>
      <c r="E77" s="42">
        <f t="shared" si="20"/>
        <v>3</v>
      </c>
      <c r="F77" s="12" t="str">
        <f>'03'!E17</f>
        <v>WNW</v>
      </c>
      <c r="G77" s="12"/>
      <c r="H77" s="33">
        <f>'03'!G17</f>
        <v>23</v>
      </c>
      <c r="I77" s="17">
        <f t="shared" si="21"/>
        <v>-6.6999999999999993</v>
      </c>
      <c r="J77" s="2"/>
      <c r="K77" s="12" t="str">
        <f t="shared" si="22"/>
        <v/>
      </c>
      <c r="L77"/>
      <c r="P77" s="15">
        <f t="shared" si="15"/>
        <v>22.234693877551031</v>
      </c>
      <c r="Q77" s="16">
        <v>40</v>
      </c>
      <c r="R77" s="16">
        <v>50</v>
      </c>
      <c r="S77" s="44">
        <f t="shared" si="23"/>
        <v>14</v>
      </c>
      <c r="U77" s="29">
        <f t="shared" si="24"/>
        <v>-6.6999999999999993</v>
      </c>
      <c r="V77" s="29" t="str">
        <f t="shared" si="25"/>
        <v/>
      </c>
      <c r="W77" s="29" t="str">
        <f t="shared" si="26"/>
        <v/>
      </c>
      <c r="X77" s="29" t="str">
        <f t="shared" si="27"/>
        <v/>
      </c>
      <c r="Z77" s="29" t="str">
        <f t="shared" si="16"/>
        <v/>
      </c>
      <c r="AA77" s="29" t="str">
        <f t="shared" si="17"/>
        <v/>
      </c>
      <c r="AB77" s="29" t="str">
        <f t="shared" si="18"/>
        <v/>
      </c>
      <c r="AC77" s="29" t="str">
        <f t="shared" si="19"/>
        <v/>
      </c>
    </row>
    <row r="78" spans="1:29" ht="15">
      <c r="A78" s="49"/>
      <c r="B78" s="18">
        <f>IF(ISNUMBER('03'!A18),'03'!A18,"")</f>
        <v>41714</v>
      </c>
      <c r="C78" s="12" t="str">
        <f>'03'!B18</f>
        <v>Su</v>
      </c>
      <c r="D78" s="12">
        <f>IF(ISNUMBER('03'!C18),'03'!C18,"")</f>
        <v>13.3</v>
      </c>
      <c r="E78" s="42">
        <f t="shared" si="20"/>
        <v>3</v>
      </c>
      <c r="F78" s="12" t="str">
        <f>'03'!E18</f>
        <v>WNW</v>
      </c>
      <c r="G78" s="12"/>
      <c r="H78" s="33">
        <f>'03'!G18</f>
        <v>16</v>
      </c>
      <c r="I78" s="17">
        <f t="shared" si="21"/>
        <v>-2.6999999999999993</v>
      </c>
      <c r="J78" s="2"/>
      <c r="K78" s="12" t="str">
        <f t="shared" si="22"/>
        <v/>
      </c>
      <c r="L78"/>
      <c r="P78" s="15">
        <f t="shared" si="15"/>
        <v>22.234693877551031</v>
      </c>
      <c r="Q78" s="16">
        <v>40</v>
      </c>
      <c r="R78" s="16">
        <v>50</v>
      </c>
      <c r="S78" s="44">
        <f t="shared" si="23"/>
        <v>14</v>
      </c>
      <c r="U78" s="29">
        <f t="shared" si="24"/>
        <v>-2.6999999999999993</v>
      </c>
      <c r="V78" s="29" t="str">
        <f t="shared" si="25"/>
        <v/>
      </c>
      <c r="W78" s="29" t="str">
        <f t="shared" si="26"/>
        <v/>
      </c>
      <c r="X78" s="29" t="str">
        <f t="shared" si="27"/>
        <v/>
      </c>
      <c r="Z78" s="29" t="str">
        <f t="shared" si="16"/>
        <v/>
      </c>
      <c r="AA78" s="29" t="str">
        <f t="shared" si="17"/>
        <v/>
      </c>
      <c r="AB78" s="29" t="str">
        <f t="shared" si="18"/>
        <v/>
      </c>
      <c r="AC78" s="29" t="str">
        <f t="shared" si="19"/>
        <v/>
      </c>
    </row>
    <row r="79" spans="1:29" ht="15">
      <c r="A79" s="49"/>
      <c r="B79" s="18">
        <f>IF(ISNUMBER('03'!A19),'03'!A19,"")</f>
        <v>41715</v>
      </c>
      <c r="C79" s="12" t="str">
        <f>'03'!B19</f>
        <v>M</v>
      </c>
      <c r="D79" s="12">
        <f>IF(ISNUMBER('03'!C19),'03'!C19,"")</f>
        <v>27.9</v>
      </c>
      <c r="E79" s="42">
        <f t="shared" si="20"/>
        <v>3</v>
      </c>
      <c r="F79" s="12" t="str">
        <f>'03'!E19</f>
        <v>W</v>
      </c>
      <c r="G79" s="12"/>
      <c r="H79" s="33">
        <f>'03'!G19</f>
        <v>15</v>
      </c>
      <c r="I79" s="17">
        <f t="shared" si="21"/>
        <v>12.899999999999999</v>
      </c>
      <c r="J79" s="2"/>
      <c r="K79" s="12" t="str">
        <f t="shared" si="22"/>
        <v/>
      </c>
      <c r="L79"/>
      <c r="P79" s="15">
        <f t="shared" si="15"/>
        <v>22.234693877551031</v>
      </c>
      <c r="Q79" s="16">
        <v>40</v>
      </c>
      <c r="R79" s="16">
        <v>50</v>
      </c>
      <c r="S79" s="44">
        <f t="shared" si="23"/>
        <v>13</v>
      </c>
      <c r="U79" s="29">
        <f t="shared" si="24"/>
        <v>12.899999999999999</v>
      </c>
      <c r="V79" s="29" t="str">
        <f t="shared" si="25"/>
        <v/>
      </c>
      <c r="W79" s="29" t="str">
        <f t="shared" si="26"/>
        <v/>
      </c>
      <c r="X79" s="29" t="str">
        <f t="shared" si="27"/>
        <v/>
      </c>
      <c r="Z79" s="29" t="str">
        <f t="shared" si="16"/>
        <v/>
      </c>
      <c r="AA79" s="29" t="str">
        <f t="shared" si="17"/>
        <v/>
      </c>
      <c r="AB79" s="29" t="str">
        <f t="shared" si="18"/>
        <v/>
      </c>
      <c r="AC79" s="29" t="str">
        <f t="shared" si="19"/>
        <v/>
      </c>
    </row>
    <row r="80" spans="1:29" ht="15">
      <c r="A80" s="49"/>
      <c r="B80" s="18">
        <f>IF(ISNUMBER('03'!A20),'03'!A20,"")</f>
        <v>41716</v>
      </c>
      <c r="C80" s="12" t="str">
        <f>'03'!B20</f>
        <v>Tu</v>
      </c>
      <c r="D80" s="12">
        <f>IF(ISNUMBER('03'!C20),'03'!C20,"")</f>
        <v>19.600000000000001</v>
      </c>
      <c r="E80" s="42">
        <f t="shared" si="20"/>
        <v>3</v>
      </c>
      <c r="F80" s="12" t="str">
        <f>'03'!E20</f>
        <v>WSW</v>
      </c>
      <c r="G80" s="12"/>
      <c r="H80" s="33">
        <f>'03'!G20</f>
        <v>13</v>
      </c>
      <c r="I80" s="17">
        <f t="shared" si="21"/>
        <v>6.6000000000000014</v>
      </c>
      <c r="J80" s="2"/>
      <c r="K80" s="12" t="str">
        <f t="shared" si="22"/>
        <v/>
      </c>
      <c r="L80"/>
      <c r="P80" s="15">
        <f t="shared" si="15"/>
        <v>22.234693877551031</v>
      </c>
      <c r="Q80" s="16">
        <v>40</v>
      </c>
      <c r="R80" s="16">
        <v>50</v>
      </c>
      <c r="S80" s="44">
        <f t="shared" si="23"/>
        <v>12</v>
      </c>
      <c r="U80" s="29">
        <f t="shared" si="24"/>
        <v>6.6000000000000014</v>
      </c>
      <c r="V80" s="29" t="str">
        <f t="shared" si="25"/>
        <v/>
      </c>
      <c r="W80" s="29" t="str">
        <f t="shared" si="26"/>
        <v/>
      </c>
      <c r="X80" s="29" t="str">
        <f t="shared" si="27"/>
        <v/>
      </c>
      <c r="Z80" s="29" t="str">
        <f t="shared" si="16"/>
        <v/>
      </c>
      <c r="AA80" s="29" t="str">
        <f t="shared" si="17"/>
        <v/>
      </c>
      <c r="AB80" s="29" t="str">
        <f t="shared" si="18"/>
        <v/>
      </c>
      <c r="AC80" s="29" t="str">
        <f t="shared" si="19"/>
        <v/>
      </c>
    </row>
    <row r="81" spans="1:29" ht="15">
      <c r="A81" s="49"/>
      <c r="B81" s="18">
        <f>IF(ISNUMBER('03'!A21),'03'!A21,"")</f>
        <v>41717</v>
      </c>
      <c r="C81" s="12" t="str">
        <f>'03'!B21</f>
        <v>W</v>
      </c>
      <c r="D81" s="12">
        <f>IF(ISNUMBER('03'!C21),'03'!C21,"")</f>
        <v>22.9</v>
      </c>
      <c r="E81" s="42">
        <f t="shared" si="20"/>
        <v>3</v>
      </c>
      <c r="F81" s="12" t="str">
        <f>'03'!E21</f>
        <v>WSW</v>
      </c>
      <c r="G81" s="12"/>
      <c r="H81" s="33">
        <f>'03'!G21</f>
        <v>19</v>
      </c>
      <c r="I81" s="17">
        <f t="shared" si="21"/>
        <v>3.8999999999999986</v>
      </c>
      <c r="J81" s="2"/>
      <c r="K81" s="12" t="str">
        <f t="shared" si="22"/>
        <v/>
      </c>
      <c r="L81"/>
      <c r="P81" s="15">
        <f t="shared" si="15"/>
        <v>22.234693877551031</v>
      </c>
      <c r="Q81" s="16">
        <v>40</v>
      </c>
      <c r="R81" s="16">
        <v>50</v>
      </c>
      <c r="S81" s="44">
        <f t="shared" si="23"/>
        <v>12</v>
      </c>
      <c r="U81" s="29">
        <f t="shared" si="24"/>
        <v>3.8999999999999986</v>
      </c>
      <c r="V81" s="29" t="str">
        <f t="shared" si="25"/>
        <v/>
      </c>
      <c r="W81" s="29" t="str">
        <f t="shared" si="26"/>
        <v/>
      </c>
      <c r="X81" s="29" t="str">
        <f t="shared" si="27"/>
        <v/>
      </c>
      <c r="Z81" s="29" t="str">
        <f t="shared" si="16"/>
        <v/>
      </c>
      <c r="AA81" s="29" t="str">
        <f t="shared" si="17"/>
        <v/>
      </c>
      <c r="AB81" s="29" t="str">
        <f t="shared" si="18"/>
        <v/>
      </c>
      <c r="AC81" s="29" t="str">
        <f t="shared" si="19"/>
        <v/>
      </c>
    </row>
    <row r="82" spans="1:29" ht="15">
      <c r="A82" s="49"/>
      <c r="B82" s="18">
        <f>IF(ISNUMBER('03'!A22),'03'!A22,"")</f>
        <v>41718</v>
      </c>
      <c r="C82" s="12" t="str">
        <f>'03'!B22</f>
        <v>Th</v>
      </c>
      <c r="D82" s="12">
        <f>IF(ISNUMBER('03'!C22),'03'!C22,"")</f>
        <v>64.2</v>
      </c>
      <c r="E82" s="42">
        <f t="shared" si="20"/>
        <v>3</v>
      </c>
      <c r="F82" s="12" t="str">
        <f>'03'!E22</f>
        <v>SSW</v>
      </c>
      <c r="G82" s="12"/>
      <c r="H82" s="33">
        <f>'03'!G22</f>
        <v>21</v>
      </c>
      <c r="I82" s="17">
        <f t="shared" si="21"/>
        <v>43.2</v>
      </c>
      <c r="J82" s="2"/>
      <c r="K82" s="12" t="str">
        <f t="shared" si="22"/>
        <v/>
      </c>
      <c r="L82"/>
      <c r="P82" s="15">
        <f t="shared" si="15"/>
        <v>22.234693877551031</v>
      </c>
      <c r="Q82" s="16">
        <v>40</v>
      </c>
      <c r="R82" s="16">
        <v>50</v>
      </c>
      <c r="S82" s="44">
        <f t="shared" si="23"/>
        <v>10</v>
      </c>
      <c r="U82" s="29" t="str">
        <f t="shared" si="24"/>
        <v/>
      </c>
      <c r="V82" s="29" t="str">
        <f t="shared" si="25"/>
        <v/>
      </c>
      <c r="W82" s="29" t="str">
        <f t="shared" si="26"/>
        <v/>
      </c>
      <c r="X82" s="29">
        <f t="shared" si="27"/>
        <v>43.2</v>
      </c>
      <c r="Z82" s="29" t="str">
        <f t="shared" si="16"/>
        <v/>
      </c>
      <c r="AA82" s="29" t="str">
        <f t="shared" si="17"/>
        <v/>
      </c>
      <c r="AB82" s="29" t="str">
        <f t="shared" si="18"/>
        <v/>
      </c>
      <c r="AC82" s="29" t="str">
        <f t="shared" si="19"/>
        <v/>
      </c>
    </row>
    <row r="83" spans="1:29" ht="15">
      <c r="A83" s="49"/>
      <c r="B83" s="18">
        <f>IF(ISNUMBER('03'!A23),'03'!A23,"")</f>
        <v>41719</v>
      </c>
      <c r="C83" s="12" t="str">
        <f>'03'!B23</f>
        <v>F</v>
      </c>
      <c r="D83" s="12">
        <f>IF(ISNUMBER('03'!C23),'03'!C23,"")</f>
        <v>29.2</v>
      </c>
      <c r="E83" s="42">
        <f t="shared" si="20"/>
        <v>3</v>
      </c>
      <c r="F83" s="12" t="str">
        <f>'03'!E23</f>
        <v>SW</v>
      </c>
      <c r="G83" s="12"/>
      <c r="H83" s="33">
        <f>'03'!G23</f>
        <v>12</v>
      </c>
      <c r="I83" s="17">
        <f t="shared" si="21"/>
        <v>17.2</v>
      </c>
      <c r="J83" s="2"/>
      <c r="K83" s="12" t="str">
        <f t="shared" si="22"/>
        <v/>
      </c>
      <c r="L83"/>
      <c r="P83" s="15">
        <f t="shared" si="15"/>
        <v>22.234693877551031</v>
      </c>
      <c r="Q83" s="16">
        <v>40</v>
      </c>
      <c r="R83" s="16">
        <v>50</v>
      </c>
      <c r="S83" s="44">
        <f t="shared" si="23"/>
        <v>11</v>
      </c>
      <c r="U83" s="29">
        <f t="shared" si="24"/>
        <v>17.2</v>
      </c>
      <c r="V83" s="29" t="str">
        <f t="shared" si="25"/>
        <v/>
      </c>
      <c r="W83" s="29" t="str">
        <f t="shared" si="26"/>
        <v/>
      </c>
      <c r="X83" s="29" t="str">
        <f t="shared" si="27"/>
        <v/>
      </c>
      <c r="Z83" s="29" t="str">
        <f t="shared" si="16"/>
        <v/>
      </c>
      <c r="AA83" s="29" t="str">
        <f t="shared" si="17"/>
        <v/>
      </c>
      <c r="AB83" s="29" t="str">
        <f t="shared" si="18"/>
        <v/>
      </c>
      <c r="AC83" s="29" t="str">
        <f t="shared" si="19"/>
        <v/>
      </c>
    </row>
    <row r="84" spans="1:29" ht="15">
      <c r="A84" s="49"/>
      <c r="B84" s="18">
        <f>IF(ISNUMBER('03'!A24),'03'!A24,"")</f>
        <v>41720</v>
      </c>
      <c r="C84" s="12" t="str">
        <f>'03'!B24</f>
        <v>Sa</v>
      </c>
      <c r="D84" s="12">
        <f>IF(ISNUMBER('03'!C24),'03'!C24,"")</f>
        <v>10</v>
      </c>
      <c r="E84" s="42">
        <f t="shared" si="20"/>
        <v>3</v>
      </c>
      <c r="F84" s="12" t="str">
        <f>'03'!E24</f>
        <v>WSW</v>
      </c>
      <c r="G84" s="12"/>
      <c r="H84" s="33">
        <f>'03'!G24</f>
        <v>9</v>
      </c>
      <c r="I84" s="17">
        <f t="shared" si="21"/>
        <v>1</v>
      </c>
      <c r="J84" s="2"/>
      <c r="K84" s="12" t="str">
        <f t="shared" si="22"/>
        <v/>
      </c>
      <c r="L84"/>
      <c r="P84" s="15">
        <f t="shared" si="15"/>
        <v>22.234693877551031</v>
      </c>
      <c r="Q84" s="16">
        <v>40</v>
      </c>
      <c r="R84" s="16">
        <v>50</v>
      </c>
      <c r="S84" s="44">
        <f t="shared" si="23"/>
        <v>12</v>
      </c>
      <c r="U84" s="29">
        <f t="shared" si="24"/>
        <v>1</v>
      </c>
      <c r="V84" s="29" t="str">
        <f t="shared" si="25"/>
        <v/>
      </c>
      <c r="W84" s="29" t="str">
        <f t="shared" si="26"/>
        <v/>
      </c>
      <c r="X84" s="29" t="str">
        <f t="shared" si="27"/>
        <v/>
      </c>
      <c r="Z84" s="29" t="str">
        <f t="shared" si="16"/>
        <v/>
      </c>
      <c r="AA84" s="29" t="str">
        <f t="shared" si="17"/>
        <v/>
      </c>
      <c r="AB84" s="29" t="str">
        <f t="shared" si="18"/>
        <v/>
      </c>
      <c r="AC84" s="29" t="str">
        <f t="shared" si="19"/>
        <v/>
      </c>
    </row>
    <row r="85" spans="1:29" ht="15">
      <c r="A85" s="49"/>
      <c r="B85" s="18">
        <f>IF(ISNUMBER('03'!A25),'03'!A25,"")</f>
        <v>41721</v>
      </c>
      <c r="C85" s="12" t="str">
        <f>'03'!B25</f>
        <v>Su</v>
      </c>
      <c r="D85" s="12">
        <f>IF(ISNUMBER('03'!C25),'03'!C25,"")</f>
        <v>9.6</v>
      </c>
      <c r="E85" s="42">
        <f t="shared" si="20"/>
        <v>3</v>
      </c>
      <c r="F85" s="12" t="str">
        <f>'03'!E25</f>
        <v>NW</v>
      </c>
      <c r="G85" s="12"/>
      <c r="H85" s="33">
        <f>'03'!G25</f>
        <v>10</v>
      </c>
      <c r="I85" s="17">
        <f t="shared" si="21"/>
        <v>-0.40000000000000036</v>
      </c>
      <c r="J85" s="2"/>
      <c r="K85" s="12" t="str">
        <f t="shared" si="22"/>
        <v/>
      </c>
      <c r="L85"/>
      <c r="P85" s="15">
        <f t="shared" si="15"/>
        <v>22.234693877551031</v>
      </c>
      <c r="Q85" s="16">
        <v>40</v>
      </c>
      <c r="R85" s="16">
        <v>50</v>
      </c>
      <c r="S85" s="44">
        <f t="shared" si="23"/>
        <v>15</v>
      </c>
      <c r="U85" s="29">
        <f t="shared" si="24"/>
        <v>-0.40000000000000036</v>
      </c>
      <c r="V85" s="29" t="str">
        <f t="shared" si="25"/>
        <v/>
      </c>
      <c r="W85" s="29" t="str">
        <f t="shared" si="26"/>
        <v/>
      </c>
      <c r="X85" s="29" t="str">
        <f t="shared" si="27"/>
        <v/>
      </c>
      <c r="Z85" s="29" t="str">
        <f t="shared" si="16"/>
        <v/>
      </c>
      <c r="AA85" s="29" t="str">
        <f t="shared" si="17"/>
        <v/>
      </c>
      <c r="AB85" s="29" t="str">
        <f t="shared" si="18"/>
        <v/>
      </c>
      <c r="AC85" s="29" t="str">
        <f t="shared" si="19"/>
        <v/>
      </c>
    </row>
    <row r="86" spans="1:29" ht="15">
      <c r="A86" s="49"/>
      <c r="B86" s="18">
        <f>IF(ISNUMBER('03'!A26),'03'!A26,"")</f>
        <v>41722</v>
      </c>
      <c r="C86" s="12" t="str">
        <f>'03'!B26</f>
        <v>M</v>
      </c>
      <c r="D86" s="12">
        <f>IF(ISNUMBER('03'!C26),'03'!C26,"")</f>
        <v>25.4</v>
      </c>
      <c r="E86" s="42">
        <f t="shared" si="20"/>
        <v>3</v>
      </c>
      <c r="F86" s="12" t="str">
        <f>'03'!E26</f>
        <v>SSE</v>
      </c>
      <c r="G86" s="12"/>
      <c r="H86" s="33">
        <f>'03'!G26</f>
        <v>21</v>
      </c>
      <c r="I86" s="17">
        <f t="shared" si="21"/>
        <v>4.3999999999999986</v>
      </c>
      <c r="J86" s="2"/>
      <c r="K86" s="12" t="str">
        <f t="shared" si="22"/>
        <v/>
      </c>
      <c r="L86"/>
      <c r="P86" s="15">
        <f t="shared" si="15"/>
        <v>22.234693877551031</v>
      </c>
      <c r="Q86" s="16">
        <v>40</v>
      </c>
      <c r="R86" s="16">
        <v>50</v>
      </c>
      <c r="S86" s="44">
        <f t="shared" si="23"/>
        <v>8</v>
      </c>
      <c r="U86" s="29">
        <f t="shared" si="24"/>
        <v>4.3999999999999986</v>
      </c>
      <c r="V86" s="29" t="str">
        <f t="shared" si="25"/>
        <v/>
      </c>
      <c r="W86" s="29" t="str">
        <f t="shared" si="26"/>
        <v/>
      </c>
      <c r="X86" s="29" t="str">
        <f t="shared" si="27"/>
        <v/>
      </c>
      <c r="Z86" s="29" t="str">
        <f t="shared" si="16"/>
        <v/>
      </c>
      <c r="AA86" s="29" t="str">
        <f t="shared" si="17"/>
        <v/>
      </c>
      <c r="AB86" s="29" t="str">
        <f t="shared" si="18"/>
        <v/>
      </c>
      <c r="AC86" s="29" t="str">
        <f t="shared" si="19"/>
        <v/>
      </c>
    </row>
    <row r="87" spans="1:29" ht="15">
      <c r="A87" s="49"/>
      <c r="B87" s="18">
        <f>IF(ISNUMBER('03'!A27),'03'!A27,"")</f>
        <v>41723</v>
      </c>
      <c r="C87" s="12" t="str">
        <f>'03'!B27</f>
        <v>Tu</v>
      </c>
      <c r="D87" s="12">
        <f>IF(ISNUMBER('03'!C27),'03'!C27,"")</f>
        <v>21.3</v>
      </c>
      <c r="E87" s="42">
        <f t="shared" si="20"/>
        <v>3</v>
      </c>
      <c r="F87" s="12" t="str">
        <f>'03'!E27</f>
        <v>E</v>
      </c>
      <c r="G87" s="12"/>
      <c r="H87" s="33">
        <f>'03'!G27</f>
        <v>27</v>
      </c>
      <c r="I87" s="17">
        <f t="shared" si="21"/>
        <v>-5.6999999999999993</v>
      </c>
      <c r="J87" s="2"/>
      <c r="K87" s="12" t="str">
        <f t="shared" si="22"/>
        <v/>
      </c>
      <c r="L87"/>
      <c r="P87" s="15">
        <f t="shared" si="15"/>
        <v>22.234693877551031</v>
      </c>
      <c r="Q87" s="16">
        <v>40</v>
      </c>
      <c r="R87" s="16">
        <v>50</v>
      </c>
      <c r="S87" s="44">
        <f t="shared" si="23"/>
        <v>5</v>
      </c>
      <c r="U87" s="29">
        <f t="shared" si="24"/>
        <v>-5.6999999999999993</v>
      </c>
      <c r="V87" s="29" t="str">
        <f t="shared" si="25"/>
        <v/>
      </c>
      <c r="W87" s="29" t="str">
        <f t="shared" si="26"/>
        <v/>
      </c>
      <c r="X87" s="29" t="str">
        <f t="shared" si="27"/>
        <v/>
      </c>
      <c r="Z87" s="29" t="str">
        <f t="shared" si="16"/>
        <v/>
      </c>
      <c r="AA87" s="29" t="str">
        <f t="shared" si="17"/>
        <v/>
      </c>
      <c r="AB87" s="29" t="str">
        <f t="shared" si="18"/>
        <v/>
      </c>
      <c r="AC87" s="29" t="str">
        <f t="shared" si="19"/>
        <v/>
      </c>
    </row>
    <row r="88" spans="1:29" ht="15">
      <c r="A88" s="49"/>
      <c r="B88" s="18">
        <f>IF(ISNUMBER('03'!A28),'03'!A28,"")</f>
        <v>41724</v>
      </c>
      <c r="C88" s="12" t="str">
        <f>'03'!B28</f>
        <v>W</v>
      </c>
      <c r="D88" s="12">
        <f>IF(ISNUMBER('03'!C28),'03'!C28,"")</f>
        <v>16.100000000000001</v>
      </c>
      <c r="E88" s="42">
        <f t="shared" si="20"/>
        <v>3</v>
      </c>
      <c r="F88" s="12" t="str">
        <f>'03'!E28</f>
        <v>N</v>
      </c>
      <c r="G88" s="12"/>
      <c r="H88" s="33">
        <f>'03'!G28</f>
        <v>24</v>
      </c>
      <c r="I88" s="17">
        <f t="shared" si="21"/>
        <v>-7.8999999999999986</v>
      </c>
      <c r="J88" s="2"/>
      <c r="K88" s="12" t="str">
        <f t="shared" si="22"/>
        <v/>
      </c>
      <c r="L88"/>
      <c r="P88" s="15">
        <f t="shared" si="15"/>
        <v>22.234693877551031</v>
      </c>
      <c r="Q88" s="16">
        <v>40</v>
      </c>
      <c r="R88" s="16">
        <v>50</v>
      </c>
      <c r="S88" s="44">
        <f t="shared" si="23"/>
        <v>1</v>
      </c>
      <c r="U88" s="29">
        <f t="shared" si="24"/>
        <v>-7.8999999999999986</v>
      </c>
      <c r="V88" s="29" t="str">
        <f t="shared" si="25"/>
        <v/>
      </c>
      <c r="W88" s="29" t="str">
        <f t="shared" si="26"/>
        <v/>
      </c>
      <c r="X88" s="29" t="str">
        <f t="shared" si="27"/>
        <v/>
      </c>
      <c r="Z88" s="29" t="str">
        <f t="shared" si="16"/>
        <v/>
      </c>
      <c r="AA88" s="29" t="str">
        <f t="shared" si="17"/>
        <v/>
      </c>
      <c r="AB88" s="29" t="str">
        <f t="shared" si="18"/>
        <v/>
      </c>
      <c r="AC88" s="29" t="str">
        <f t="shared" si="19"/>
        <v/>
      </c>
    </row>
    <row r="89" spans="1:29" ht="15">
      <c r="A89" s="49"/>
      <c r="B89" s="18">
        <f>IF(ISNUMBER('03'!A29),'03'!A29,"")</f>
        <v>41725</v>
      </c>
      <c r="C89" s="12" t="str">
        <f>'03'!B29</f>
        <v>Th</v>
      </c>
      <c r="D89" s="12">
        <f>IF(ISNUMBER('03'!C29),'03'!C29,"")</f>
        <v>22.9</v>
      </c>
      <c r="E89" s="42">
        <f t="shared" si="20"/>
        <v>3</v>
      </c>
      <c r="F89" s="12" t="str">
        <f>'03'!E29</f>
        <v>E</v>
      </c>
      <c r="G89" s="12"/>
      <c r="H89" s="33">
        <f>'03'!G29</f>
        <v>28</v>
      </c>
      <c r="I89" s="17">
        <f t="shared" si="21"/>
        <v>-5.1000000000000014</v>
      </c>
      <c r="J89" s="2"/>
      <c r="K89" s="12" t="str">
        <f t="shared" si="22"/>
        <v/>
      </c>
      <c r="L89"/>
      <c r="P89" s="15">
        <f t="shared" si="15"/>
        <v>22.234693877551031</v>
      </c>
      <c r="Q89" s="16">
        <v>40</v>
      </c>
      <c r="R89" s="16">
        <v>50</v>
      </c>
      <c r="S89" s="44">
        <f t="shared" si="23"/>
        <v>5</v>
      </c>
      <c r="U89" s="29">
        <f t="shared" si="24"/>
        <v>-5.1000000000000014</v>
      </c>
      <c r="V89" s="29" t="str">
        <f t="shared" si="25"/>
        <v/>
      </c>
      <c r="W89" s="29" t="str">
        <f t="shared" si="26"/>
        <v/>
      </c>
      <c r="X89" s="29" t="str">
        <f t="shared" si="27"/>
        <v/>
      </c>
      <c r="Z89" s="29" t="str">
        <f t="shared" si="16"/>
        <v/>
      </c>
      <c r="AA89" s="29" t="str">
        <f t="shared" si="17"/>
        <v/>
      </c>
      <c r="AB89" s="29" t="str">
        <f t="shared" si="18"/>
        <v/>
      </c>
      <c r="AC89" s="29" t="str">
        <f t="shared" si="19"/>
        <v/>
      </c>
    </row>
    <row r="90" spans="1:29" ht="15">
      <c r="A90" s="49"/>
      <c r="B90" s="18">
        <f>IF(ISNUMBER('03'!A30),'03'!A30,"")</f>
        <v>41726</v>
      </c>
      <c r="C90" s="12" t="str">
        <f>'03'!B30</f>
        <v>F</v>
      </c>
      <c r="D90" s="12">
        <f>IF(ISNUMBER('03'!C30),'03'!C30,"")</f>
        <v>35.799999999999997</v>
      </c>
      <c r="E90" s="42">
        <f t="shared" si="20"/>
        <v>3</v>
      </c>
      <c r="F90" s="12" t="str">
        <f>'03'!E30</f>
        <v>E</v>
      </c>
      <c r="G90" s="12"/>
      <c r="H90" s="33">
        <f>'03'!G30</f>
        <v>37</v>
      </c>
      <c r="I90" s="17">
        <f t="shared" si="21"/>
        <v>-1.2000000000000028</v>
      </c>
      <c r="J90" s="2"/>
      <c r="K90" s="12" t="str">
        <f t="shared" si="22"/>
        <v/>
      </c>
      <c r="L90"/>
      <c r="P90" s="15">
        <f t="shared" si="15"/>
        <v>22.234693877551031</v>
      </c>
      <c r="Q90" s="16">
        <v>40</v>
      </c>
      <c r="R90" s="16">
        <v>50</v>
      </c>
      <c r="S90" s="44">
        <f t="shared" si="23"/>
        <v>5</v>
      </c>
      <c r="U90" s="29">
        <f t="shared" si="24"/>
        <v>-1.2000000000000028</v>
      </c>
      <c r="V90" s="29" t="str">
        <f t="shared" si="25"/>
        <v/>
      </c>
      <c r="W90" s="29" t="str">
        <f t="shared" si="26"/>
        <v/>
      </c>
      <c r="X90" s="29" t="str">
        <f t="shared" si="27"/>
        <v/>
      </c>
      <c r="Z90" s="29" t="str">
        <f t="shared" si="16"/>
        <v/>
      </c>
      <c r="AA90" s="29" t="str">
        <f t="shared" si="17"/>
        <v/>
      </c>
      <c r="AB90" s="29" t="str">
        <f t="shared" si="18"/>
        <v/>
      </c>
      <c r="AC90" s="29" t="str">
        <f t="shared" si="19"/>
        <v/>
      </c>
    </row>
    <row r="91" spans="1:29" ht="15">
      <c r="A91" s="49"/>
      <c r="B91" s="18">
        <f>IF(ISNUMBER('03'!A31),'03'!A31,"")</f>
        <v>41727</v>
      </c>
      <c r="C91" s="12" t="str">
        <f>'03'!B31</f>
        <v>Sa</v>
      </c>
      <c r="D91" s="12">
        <f>IF(ISNUMBER('03'!C31),'03'!C31,"")</f>
        <v>45.8</v>
      </c>
      <c r="E91" s="42">
        <f t="shared" si="20"/>
        <v>3</v>
      </c>
      <c r="F91" s="12" t="str">
        <f>'03'!E31</f>
        <v>E</v>
      </c>
      <c r="G91" s="12"/>
      <c r="H91" s="33">
        <f>'03'!G31</f>
        <v>63</v>
      </c>
      <c r="I91" s="17">
        <f t="shared" si="21"/>
        <v>-17.200000000000003</v>
      </c>
      <c r="J91" s="2"/>
      <c r="K91" s="12" t="str">
        <f t="shared" si="22"/>
        <v/>
      </c>
      <c r="L91"/>
      <c r="P91" s="15">
        <f t="shared" si="15"/>
        <v>22.234693877551031</v>
      </c>
      <c r="Q91" s="16">
        <v>40</v>
      </c>
      <c r="R91" s="16">
        <v>50</v>
      </c>
      <c r="S91" s="44">
        <f t="shared" si="23"/>
        <v>5</v>
      </c>
      <c r="U91" s="29">
        <f t="shared" si="24"/>
        <v>-17.200000000000003</v>
      </c>
      <c r="V91" s="29" t="str">
        <f t="shared" si="25"/>
        <v/>
      </c>
      <c r="W91" s="29" t="str">
        <f t="shared" si="26"/>
        <v/>
      </c>
      <c r="X91" s="29" t="str">
        <f t="shared" si="27"/>
        <v/>
      </c>
      <c r="Z91" s="29" t="str">
        <f t="shared" si="16"/>
        <v/>
      </c>
      <c r="AA91" s="29" t="str">
        <f t="shared" si="17"/>
        <v/>
      </c>
      <c r="AB91" s="29" t="str">
        <f t="shared" si="18"/>
        <v/>
      </c>
      <c r="AC91" s="29" t="str">
        <f t="shared" si="19"/>
        <v/>
      </c>
    </row>
    <row r="92" spans="1:29" ht="15">
      <c r="A92" s="49"/>
      <c r="B92" s="18">
        <f>IF(ISNUMBER('03'!A32),'03'!A32,"")</f>
        <v>41728</v>
      </c>
      <c r="C92" s="12" t="str">
        <f>'03'!B32</f>
        <v>Su</v>
      </c>
      <c r="D92" s="12">
        <f>IF(ISNUMBER('03'!C32),'03'!C32,"")</f>
        <v>60.8</v>
      </c>
      <c r="E92" s="42">
        <f t="shared" si="20"/>
        <v>3</v>
      </c>
      <c r="F92" s="12" t="str">
        <f>'03'!E32</f>
        <v>ENE</v>
      </c>
      <c r="G92" s="12"/>
      <c r="H92" s="33">
        <f>'03'!G32</f>
        <v>70</v>
      </c>
      <c r="I92" s="17">
        <f t="shared" si="21"/>
        <v>-9.2000000000000028</v>
      </c>
      <c r="J92" s="2"/>
      <c r="K92" s="12" t="str">
        <f t="shared" si="22"/>
        <v/>
      </c>
      <c r="L92"/>
      <c r="P92" s="15">
        <f t="shared" si="15"/>
        <v>22.234693877551031</v>
      </c>
      <c r="Q92" s="16">
        <v>40</v>
      </c>
      <c r="R92" s="16">
        <v>50</v>
      </c>
      <c r="S92" s="44">
        <f t="shared" si="23"/>
        <v>4</v>
      </c>
      <c r="U92" s="29" t="str">
        <f t="shared" si="24"/>
        <v/>
      </c>
      <c r="V92" s="29">
        <f t="shared" si="25"/>
        <v>-9.2000000000000028</v>
      </c>
      <c r="W92" s="29" t="str">
        <f t="shared" si="26"/>
        <v/>
      </c>
      <c r="X92" s="29" t="str">
        <f t="shared" si="27"/>
        <v/>
      </c>
      <c r="Z92" s="29" t="str">
        <f t="shared" si="16"/>
        <v/>
      </c>
      <c r="AA92" s="29" t="str">
        <f t="shared" si="17"/>
        <v/>
      </c>
      <c r="AB92" s="29" t="str">
        <f t="shared" si="18"/>
        <v/>
      </c>
      <c r="AC92" s="29" t="str">
        <f t="shared" si="19"/>
        <v/>
      </c>
    </row>
    <row r="93" spans="1:29" ht="15">
      <c r="A93" s="49"/>
      <c r="B93" s="18">
        <f>IF(ISNUMBER('03'!A33),'03'!A33,"")</f>
        <v>41729</v>
      </c>
      <c r="C93" s="12" t="str">
        <f>'03'!B33</f>
        <v>M</v>
      </c>
      <c r="D93" s="12">
        <f>IF(ISNUMBER('03'!C33),'03'!C33,"")</f>
        <v>54.6</v>
      </c>
      <c r="E93" s="42">
        <f t="shared" si="20"/>
        <v>3</v>
      </c>
      <c r="F93" s="12" t="str">
        <f>'03'!E33</f>
        <v>ENE</v>
      </c>
      <c r="G93" s="12"/>
      <c r="H93" s="33">
        <f>'03'!G33</f>
        <v>78</v>
      </c>
      <c r="I93" s="17">
        <f t="shared" ref="I93" si="28">IF(AND(ISNUMBER($D93),ISNUMBER(H93)),$D93-H93,"")</f>
        <v>-23.4</v>
      </c>
      <c r="J93" s="2"/>
      <c r="K93" s="12" t="str">
        <f t="shared" si="22"/>
        <v/>
      </c>
      <c r="L93"/>
      <c r="P93" s="15">
        <f t="shared" si="15"/>
        <v>22.234693877551031</v>
      </c>
      <c r="Q93" s="16">
        <v>40</v>
      </c>
      <c r="R93" s="16">
        <v>50</v>
      </c>
      <c r="S93" s="44">
        <f t="shared" si="23"/>
        <v>4</v>
      </c>
      <c r="U93" s="29"/>
      <c r="V93" s="29"/>
      <c r="W93" s="29"/>
      <c r="X93" s="29"/>
      <c r="Z93" s="29"/>
      <c r="AA93" s="29"/>
      <c r="AB93" s="29"/>
      <c r="AC93" s="29"/>
    </row>
    <row r="94" spans="1:29" ht="15">
      <c r="A94" s="49" t="s">
        <v>57</v>
      </c>
      <c r="B94" s="18">
        <f>IF(ISNUMBER('04'!A3),'04'!A3,"")</f>
        <v>41730</v>
      </c>
      <c r="C94" s="12" t="str">
        <f>'04'!B3</f>
        <v>Tu</v>
      </c>
      <c r="D94" s="12">
        <f>IF(ISNUMBER('04'!C3),'04'!C3,"")</f>
        <v>25.4</v>
      </c>
      <c r="E94" s="42">
        <f t="shared" si="20"/>
        <v>4</v>
      </c>
      <c r="F94" s="12" t="str">
        <f>'04'!E3</f>
        <v>W</v>
      </c>
      <c r="G94" s="12" t="str">
        <f>IF(ISNUMBER('04'!F3),'04'!F3,"")</f>
        <v/>
      </c>
      <c r="H94" s="33">
        <f>'04'!G3</f>
        <v>30</v>
      </c>
      <c r="I94" s="17">
        <f t="shared" si="21"/>
        <v>-4.6000000000000014</v>
      </c>
      <c r="J94" s="2"/>
      <c r="K94" s="12" t="str">
        <f t="shared" si="22"/>
        <v/>
      </c>
      <c r="L94"/>
      <c r="P94" s="15">
        <f t="shared" si="15"/>
        <v>22.234693877551031</v>
      </c>
      <c r="Q94" s="16">
        <v>40</v>
      </c>
      <c r="R94" s="16">
        <v>50</v>
      </c>
      <c r="S94" s="44">
        <f t="shared" si="23"/>
        <v>13</v>
      </c>
      <c r="U94" s="29">
        <f t="shared" si="24"/>
        <v>-4.6000000000000014</v>
      </c>
      <c r="V94" s="29" t="str">
        <f t="shared" si="25"/>
        <v/>
      </c>
      <c r="W94" s="29" t="str">
        <f t="shared" si="26"/>
        <v/>
      </c>
      <c r="X94" s="29" t="str">
        <f t="shared" si="27"/>
        <v/>
      </c>
      <c r="Z94" s="29" t="str">
        <f t="shared" si="16"/>
        <v/>
      </c>
      <c r="AA94" s="29" t="str">
        <f t="shared" si="17"/>
        <v/>
      </c>
      <c r="AB94" s="29" t="str">
        <f t="shared" si="18"/>
        <v/>
      </c>
      <c r="AC94" s="29" t="str">
        <f t="shared" si="19"/>
        <v/>
      </c>
    </row>
    <row r="95" spans="1:29" ht="15">
      <c r="A95" s="49"/>
      <c r="B95" s="18">
        <f>IF(ISNUMBER('04'!A4),'04'!A4,"")</f>
        <v>41731</v>
      </c>
      <c r="C95" s="12" t="str">
        <f>'04'!B4</f>
        <v>W</v>
      </c>
      <c r="D95" s="12">
        <f>IF(ISNUMBER('04'!C4),'04'!C4,"")</f>
        <v>43.6</v>
      </c>
      <c r="E95" s="42">
        <f t="shared" si="20"/>
        <v>4</v>
      </c>
      <c r="F95" s="12" t="str">
        <f>'04'!E4</f>
        <v>ENE</v>
      </c>
      <c r="G95" s="12" t="str">
        <f>IF(ISNUMBER('04'!F4),'04'!F4,"")</f>
        <v/>
      </c>
      <c r="H95" s="33">
        <f>'04'!G4</f>
        <v>42</v>
      </c>
      <c r="I95" s="17">
        <f t="shared" si="21"/>
        <v>1.6000000000000014</v>
      </c>
      <c r="J95" s="2"/>
      <c r="K95" s="12" t="str">
        <f t="shared" si="22"/>
        <v/>
      </c>
      <c r="L95"/>
      <c r="P95" s="15">
        <f t="shared" si="15"/>
        <v>22.234693877551031</v>
      </c>
      <c r="Q95" s="16">
        <v>40</v>
      </c>
      <c r="R95" s="16">
        <v>50</v>
      </c>
      <c r="S95" s="44">
        <f t="shared" si="23"/>
        <v>4</v>
      </c>
      <c r="U95" s="29">
        <f t="shared" si="24"/>
        <v>1.6000000000000014</v>
      </c>
      <c r="V95" s="29" t="str">
        <f t="shared" si="25"/>
        <v/>
      </c>
      <c r="W95" s="29" t="str">
        <f t="shared" si="26"/>
        <v/>
      </c>
      <c r="X95" s="29" t="str">
        <f t="shared" si="27"/>
        <v/>
      </c>
      <c r="Z95" s="29" t="str">
        <f t="shared" si="16"/>
        <v/>
      </c>
      <c r="AA95" s="29" t="str">
        <f t="shared" si="17"/>
        <v/>
      </c>
      <c r="AB95" s="29" t="str">
        <f t="shared" si="18"/>
        <v/>
      </c>
      <c r="AC95" s="29" t="str">
        <f t="shared" si="19"/>
        <v/>
      </c>
    </row>
    <row r="96" spans="1:29" ht="15">
      <c r="A96" s="49"/>
      <c r="B96" s="18">
        <f>IF(ISNUMBER('04'!A5),'04'!A5,"")</f>
        <v>41732</v>
      </c>
      <c r="C96" s="12" t="str">
        <f>'04'!B5</f>
        <v>Th</v>
      </c>
      <c r="D96" s="12">
        <f>IF(ISNUMBER('04'!C5),'04'!C5,"")</f>
        <v>59.2</v>
      </c>
      <c r="E96" s="42">
        <f t="shared" si="20"/>
        <v>4</v>
      </c>
      <c r="F96" s="12" t="str">
        <f>'04'!E5</f>
        <v>NE</v>
      </c>
      <c r="G96" s="12" t="str">
        <f>IF(ISNUMBER('04'!F5),'04'!F5,"")</f>
        <v/>
      </c>
      <c r="H96" s="33">
        <f>'04'!G5</f>
        <v>71</v>
      </c>
      <c r="I96" s="17">
        <f t="shared" si="21"/>
        <v>-11.799999999999997</v>
      </c>
      <c r="J96" s="2"/>
      <c r="K96" s="12" t="str">
        <f t="shared" si="22"/>
        <v/>
      </c>
      <c r="L96"/>
      <c r="P96" s="15">
        <f t="shared" si="15"/>
        <v>22.234693877551031</v>
      </c>
      <c r="Q96" s="16">
        <v>40</v>
      </c>
      <c r="R96" s="16">
        <v>50</v>
      </c>
      <c r="S96" s="44">
        <f t="shared" si="23"/>
        <v>3</v>
      </c>
      <c r="U96" s="29" t="str">
        <f t="shared" si="24"/>
        <v/>
      </c>
      <c r="V96" s="29">
        <f t="shared" si="25"/>
        <v>-11.799999999999997</v>
      </c>
      <c r="W96" s="29" t="str">
        <f t="shared" si="26"/>
        <v/>
      </c>
      <c r="X96" s="29" t="str">
        <f t="shared" si="27"/>
        <v/>
      </c>
      <c r="Z96" s="29" t="str">
        <f t="shared" si="16"/>
        <v/>
      </c>
      <c r="AA96" s="29" t="str">
        <f t="shared" si="17"/>
        <v/>
      </c>
      <c r="AB96" s="29" t="str">
        <f t="shared" si="18"/>
        <v/>
      </c>
      <c r="AC96" s="29" t="str">
        <f t="shared" si="19"/>
        <v/>
      </c>
    </row>
    <row r="97" spans="1:29" ht="15">
      <c r="A97" s="49"/>
      <c r="B97" s="18">
        <f>IF(ISNUMBER('04'!A6),'04'!A6,"")</f>
        <v>41733</v>
      </c>
      <c r="C97" s="12" t="str">
        <f>'04'!B6</f>
        <v>F</v>
      </c>
      <c r="D97" s="12">
        <f>IF(ISNUMBER('04'!C6),'04'!C6,"")</f>
        <v>34.6</v>
      </c>
      <c r="E97" s="42">
        <f t="shared" si="20"/>
        <v>4</v>
      </c>
      <c r="F97" s="12" t="str">
        <f>'04'!E6</f>
        <v>WSW</v>
      </c>
      <c r="G97" s="12" t="str">
        <f>IF(ISNUMBER('04'!F6),'04'!F6,"")</f>
        <v/>
      </c>
      <c r="H97" s="33">
        <f>'04'!G6</f>
        <v>41</v>
      </c>
      <c r="I97" s="17">
        <f t="shared" si="21"/>
        <v>-6.3999999999999986</v>
      </c>
      <c r="J97" s="2"/>
      <c r="K97" s="12" t="str">
        <f t="shared" si="22"/>
        <v/>
      </c>
      <c r="L97"/>
      <c r="P97" s="15">
        <f t="shared" si="15"/>
        <v>22.234693877551031</v>
      </c>
      <c r="Q97" s="16">
        <v>40</v>
      </c>
      <c r="R97" s="16">
        <v>50</v>
      </c>
      <c r="S97" s="44">
        <f t="shared" si="23"/>
        <v>12</v>
      </c>
      <c r="U97" s="29">
        <f t="shared" si="24"/>
        <v>-6.3999999999999986</v>
      </c>
      <c r="V97" s="29" t="str">
        <f t="shared" si="25"/>
        <v/>
      </c>
      <c r="W97" s="29" t="str">
        <f t="shared" si="26"/>
        <v/>
      </c>
      <c r="X97" s="29" t="str">
        <f t="shared" si="27"/>
        <v/>
      </c>
      <c r="Z97" s="29" t="str">
        <f t="shared" si="16"/>
        <v/>
      </c>
      <c r="AA97" s="29" t="str">
        <f t="shared" si="17"/>
        <v/>
      </c>
      <c r="AB97" s="29" t="str">
        <f t="shared" si="18"/>
        <v/>
      </c>
      <c r="AC97" s="29" t="str">
        <f t="shared" si="19"/>
        <v/>
      </c>
    </row>
    <row r="98" spans="1:29" ht="15">
      <c r="A98" s="49"/>
      <c r="B98" s="18">
        <f>IF(ISNUMBER('04'!A7),'04'!A7,"")</f>
        <v>41734</v>
      </c>
      <c r="C98" s="12" t="str">
        <f>'04'!B7</f>
        <v>Sa</v>
      </c>
      <c r="D98" s="12">
        <f>IF(ISNUMBER('04'!C7),'04'!C7,"")</f>
        <v>22.4</v>
      </c>
      <c r="E98" s="42">
        <f t="shared" si="20"/>
        <v>4</v>
      </c>
      <c r="F98" s="12" t="str">
        <f>'04'!E7</f>
        <v>SSW</v>
      </c>
      <c r="G98" s="12" t="str">
        <f>IF(ISNUMBER('04'!F7),'04'!F7,"")</f>
        <v/>
      </c>
      <c r="H98" s="33">
        <f>'04'!G7</f>
        <v>18</v>
      </c>
      <c r="I98" s="17">
        <f t="shared" si="21"/>
        <v>4.3999999999999986</v>
      </c>
      <c r="J98" s="2"/>
      <c r="K98" s="12" t="str">
        <f t="shared" si="22"/>
        <v/>
      </c>
      <c r="L98"/>
      <c r="P98" s="15">
        <f t="shared" si="15"/>
        <v>22.234693877551031</v>
      </c>
      <c r="Q98" s="16">
        <v>40</v>
      </c>
      <c r="R98" s="16">
        <v>50</v>
      </c>
      <c r="S98" s="44">
        <f t="shared" si="23"/>
        <v>10</v>
      </c>
      <c r="U98" s="29">
        <f t="shared" si="24"/>
        <v>4.3999999999999986</v>
      </c>
      <c r="V98" s="29" t="str">
        <f t="shared" si="25"/>
        <v/>
      </c>
      <c r="W98" s="29" t="str">
        <f t="shared" si="26"/>
        <v/>
      </c>
      <c r="X98" s="29" t="str">
        <f t="shared" si="27"/>
        <v/>
      </c>
      <c r="Z98" s="29" t="str">
        <f t="shared" si="16"/>
        <v/>
      </c>
      <c r="AA98" s="29" t="str">
        <f t="shared" si="17"/>
        <v/>
      </c>
      <c r="AB98" s="29" t="str">
        <f t="shared" si="18"/>
        <v/>
      </c>
      <c r="AC98" s="29" t="str">
        <f t="shared" si="19"/>
        <v/>
      </c>
    </row>
    <row r="99" spans="1:29" ht="15">
      <c r="A99" s="49"/>
      <c r="B99" s="18">
        <f>IF(ISNUMBER('04'!A8),'04'!A8,"")</f>
        <v>41735</v>
      </c>
      <c r="C99" s="12" t="str">
        <f>'04'!B8</f>
        <v>Su</v>
      </c>
      <c r="D99" s="12">
        <f>IF(ISNUMBER('04'!C8),'04'!C8,"")</f>
        <v>5</v>
      </c>
      <c r="E99" s="42">
        <f t="shared" si="20"/>
        <v>4</v>
      </c>
      <c r="F99" s="12" t="str">
        <f>'04'!E8</f>
        <v>SSW</v>
      </c>
      <c r="G99" s="12" t="str">
        <f>IF(ISNUMBER('04'!F8),'04'!F8,"")</f>
        <v/>
      </c>
      <c r="H99" s="33">
        <f>'04'!G8</f>
        <v>11</v>
      </c>
      <c r="I99" s="17">
        <f t="shared" si="21"/>
        <v>-6</v>
      </c>
      <c r="J99" s="2"/>
      <c r="K99" s="12" t="str">
        <f t="shared" si="22"/>
        <v/>
      </c>
      <c r="L99"/>
      <c r="P99" s="15">
        <f t="shared" si="15"/>
        <v>22.234693877551031</v>
      </c>
      <c r="Q99" s="16">
        <v>40</v>
      </c>
      <c r="R99" s="16">
        <v>50</v>
      </c>
      <c r="S99" s="44">
        <f t="shared" si="23"/>
        <v>10</v>
      </c>
      <c r="U99" s="29">
        <f t="shared" si="24"/>
        <v>-6</v>
      </c>
      <c r="V99" s="29" t="str">
        <f t="shared" si="25"/>
        <v/>
      </c>
      <c r="W99" s="29" t="str">
        <f t="shared" si="26"/>
        <v/>
      </c>
      <c r="X99" s="29" t="str">
        <f t="shared" si="27"/>
        <v/>
      </c>
      <c r="Z99" s="29" t="str">
        <f t="shared" si="16"/>
        <v/>
      </c>
      <c r="AA99" s="29" t="str">
        <f t="shared" si="17"/>
        <v/>
      </c>
      <c r="AB99" s="29" t="str">
        <f t="shared" si="18"/>
        <v/>
      </c>
      <c r="AC99" s="29" t="str">
        <f t="shared" si="19"/>
        <v/>
      </c>
    </row>
    <row r="100" spans="1:29" ht="15">
      <c r="A100" s="49"/>
      <c r="B100" s="18">
        <f>IF(ISNUMBER('04'!A9),'04'!A9,"")</f>
        <v>41736</v>
      </c>
      <c r="C100" s="12" t="str">
        <f>'04'!B9</f>
        <v>M</v>
      </c>
      <c r="D100" s="12">
        <f>IF(ISNUMBER('04'!C9),'04'!C9,"")</f>
        <v>15.8</v>
      </c>
      <c r="E100" s="42">
        <f t="shared" si="20"/>
        <v>4</v>
      </c>
      <c r="F100" s="12" t="str">
        <f>'04'!E9</f>
        <v>SW</v>
      </c>
      <c r="G100" s="12" t="str">
        <f>IF(ISNUMBER('04'!F9),'04'!F9,"")</f>
        <v/>
      </c>
      <c r="H100" s="33">
        <f>'04'!G9</f>
        <v>9</v>
      </c>
      <c r="I100" s="17">
        <f t="shared" si="21"/>
        <v>6.8000000000000007</v>
      </c>
      <c r="J100" s="2"/>
      <c r="K100" s="12" t="str">
        <f t="shared" si="22"/>
        <v/>
      </c>
      <c r="L100"/>
      <c r="P100" s="15">
        <f t="shared" si="15"/>
        <v>22.234693877551031</v>
      </c>
      <c r="Q100" s="16">
        <v>40</v>
      </c>
      <c r="R100" s="16">
        <v>50</v>
      </c>
      <c r="S100" s="44">
        <f t="shared" si="23"/>
        <v>11</v>
      </c>
      <c r="U100" s="29">
        <f t="shared" si="24"/>
        <v>6.8000000000000007</v>
      </c>
      <c r="V100" s="29" t="str">
        <f t="shared" si="25"/>
        <v/>
      </c>
      <c r="W100" s="29" t="str">
        <f t="shared" si="26"/>
        <v/>
      </c>
      <c r="X100" s="29" t="str">
        <f t="shared" si="27"/>
        <v/>
      </c>
      <c r="Z100" s="29" t="str">
        <f t="shared" si="16"/>
        <v/>
      </c>
      <c r="AA100" s="29" t="str">
        <f t="shared" si="17"/>
        <v/>
      </c>
      <c r="AB100" s="29" t="str">
        <f t="shared" si="18"/>
        <v/>
      </c>
      <c r="AC100" s="29" t="str">
        <f t="shared" si="19"/>
        <v/>
      </c>
    </row>
    <row r="101" spans="1:29" ht="15">
      <c r="A101" s="49"/>
      <c r="B101" s="18">
        <f>IF(ISNUMBER('04'!A10),'04'!A10,"")</f>
        <v>41737</v>
      </c>
      <c r="C101" s="12" t="str">
        <f>'04'!B10</f>
        <v>Tu</v>
      </c>
      <c r="D101" s="12">
        <f>IF(ISNUMBER('04'!C10),'04'!C10,"")</f>
        <v>9.6</v>
      </c>
      <c r="E101" s="42">
        <f t="shared" si="20"/>
        <v>4</v>
      </c>
      <c r="F101" s="12" t="str">
        <f>'04'!E10</f>
        <v>WNW</v>
      </c>
      <c r="G101" s="12" t="str">
        <f>IF(ISNUMBER('04'!F10),'04'!F10,"")</f>
        <v/>
      </c>
      <c r="H101" s="33">
        <f>'04'!G10</f>
        <v>13</v>
      </c>
      <c r="I101" s="17">
        <f t="shared" si="21"/>
        <v>-3.4000000000000004</v>
      </c>
      <c r="J101" s="2"/>
      <c r="K101" s="12" t="str">
        <f t="shared" si="22"/>
        <v/>
      </c>
      <c r="L101"/>
      <c r="P101" s="15">
        <f t="shared" si="15"/>
        <v>22.234693877551031</v>
      </c>
      <c r="Q101" s="16">
        <v>40</v>
      </c>
      <c r="R101" s="16">
        <v>50</v>
      </c>
      <c r="S101" s="44">
        <f t="shared" si="23"/>
        <v>14</v>
      </c>
      <c r="U101" s="29">
        <f t="shared" si="24"/>
        <v>-3.4000000000000004</v>
      </c>
      <c r="V101" s="29" t="str">
        <f t="shared" si="25"/>
        <v/>
      </c>
      <c r="W101" s="29" t="str">
        <f t="shared" si="26"/>
        <v/>
      </c>
      <c r="X101" s="29" t="str">
        <f t="shared" si="27"/>
        <v/>
      </c>
      <c r="Z101" s="29" t="str">
        <f t="shared" si="16"/>
        <v/>
      </c>
      <c r="AA101" s="29" t="str">
        <f t="shared" si="17"/>
        <v/>
      </c>
      <c r="AB101" s="29" t="str">
        <f t="shared" si="18"/>
        <v/>
      </c>
      <c r="AC101" s="29" t="str">
        <f t="shared" si="19"/>
        <v/>
      </c>
    </row>
    <row r="102" spans="1:29" ht="15">
      <c r="A102" s="49"/>
      <c r="B102" s="18">
        <f>IF(ISNUMBER('04'!A11),'04'!A11,"")</f>
        <v>41738</v>
      </c>
      <c r="C102" s="12" t="str">
        <f>'04'!B11</f>
        <v>W</v>
      </c>
      <c r="D102" s="12">
        <f>IF(ISNUMBER('04'!C11),'04'!C11,"")</f>
        <v>15.4</v>
      </c>
      <c r="E102" s="42">
        <f t="shared" si="20"/>
        <v>4</v>
      </c>
      <c r="F102" s="12" t="str">
        <f>'04'!E11</f>
        <v>WSW</v>
      </c>
      <c r="G102" s="12" t="str">
        <f>IF(ISNUMBER('04'!F11),'04'!F11,"")</f>
        <v/>
      </c>
      <c r="H102" s="33">
        <f>'04'!G11</f>
        <v>18</v>
      </c>
      <c r="I102" s="17">
        <f t="shared" si="21"/>
        <v>-2.5999999999999996</v>
      </c>
      <c r="J102" s="2"/>
      <c r="K102" s="12" t="str">
        <f t="shared" si="22"/>
        <v/>
      </c>
      <c r="L102"/>
      <c r="P102" s="15">
        <f t="shared" si="15"/>
        <v>22.234693877551031</v>
      </c>
      <c r="Q102" s="16">
        <v>40</v>
      </c>
      <c r="R102" s="16">
        <v>50</v>
      </c>
      <c r="S102" s="44">
        <f t="shared" si="23"/>
        <v>12</v>
      </c>
      <c r="U102" s="29">
        <f t="shared" si="24"/>
        <v>-2.5999999999999996</v>
      </c>
      <c r="V102" s="29" t="str">
        <f t="shared" si="25"/>
        <v/>
      </c>
      <c r="W102" s="29" t="str">
        <f t="shared" si="26"/>
        <v/>
      </c>
      <c r="X102" s="29" t="str">
        <f t="shared" si="27"/>
        <v/>
      </c>
      <c r="Z102" s="29" t="str">
        <f t="shared" si="16"/>
        <v/>
      </c>
      <c r="AA102" s="29" t="str">
        <f t="shared" si="17"/>
        <v/>
      </c>
      <c r="AB102" s="29" t="str">
        <f t="shared" si="18"/>
        <v/>
      </c>
      <c r="AC102" s="29" t="str">
        <f t="shared" si="19"/>
        <v/>
      </c>
    </row>
    <row r="103" spans="1:29" ht="15">
      <c r="A103" s="49"/>
      <c r="B103" s="18">
        <f>IF(ISNUMBER('04'!A12),'04'!A12,"")</f>
        <v>41739</v>
      </c>
      <c r="C103" s="12" t="str">
        <f>'04'!B12</f>
        <v>Th</v>
      </c>
      <c r="D103" s="12">
        <f>IF(ISNUMBER('04'!C12),'04'!C12,"")</f>
        <v>18</v>
      </c>
      <c r="E103" s="42">
        <f t="shared" si="20"/>
        <v>4</v>
      </c>
      <c r="F103" s="12" t="str">
        <f>'04'!E12</f>
        <v>WNW</v>
      </c>
      <c r="G103" s="12" t="str">
        <f>IF(ISNUMBER('04'!F12),'04'!F12,"")</f>
        <v/>
      </c>
      <c r="H103" s="33">
        <f>'04'!G12</f>
        <v>18</v>
      </c>
      <c r="I103" s="17">
        <f t="shared" si="21"/>
        <v>0</v>
      </c>
      <c r="J103" s="2"/>
      <c r="K103" s="12" t="str">
        <f t="shared" si="22"/>
        <v/>
      </c>
      <c r="L103"/>
      <c r="P103" s="15">
        <f t="shared" si="15"/>
        <v>22.234693877551031</v>
      </c>
      <c r="Q103" s="16">
        <v>40</v>
      </c>
      <c r="R103" s="16">
        <v>50</v>
      </c>
      <c r="S103" s="44">
        <f t="shared" si="23"/>
        <v>14</v>
      </c>
      <c r="U103" s="29">
        <f t="shared" si="24"/>
        <v>0</v>
      </c>
      <c r="V103" s="29" t="str">
        <f t="shared" si="25"/>
        <v/>
      </c>
      <c r="W103" s="29" t="str">
        <f t="shared" si="26"/>
        <v/>
      </c>
      <c r="X103" s="29" t="str">
        <f t="shared" si="27"/>
        <v/>
      </c>
      <c r="Z103" s="29" t="str">
        <f t="shared" si="16"/>
        <v/>
      </c>
      <c r="AA103" s="29" t="str">
        <f t="shared" si="17"/>
        <v/>
      </c>
      <c r="AB103" s="29" t="str">
        <f t="shared" si="18"/>
        <v/>
      </c>
      <c r="AC103" s="29" t="str">
        <f t="shared" si="19"/>
        <v/>
      </c>
    </row>
    <row r="104" spans="1:29" ht="15">
      <c r="A104" s="49"/>
      <c r="B104" s="18">
        <f>IF(ISNUMBER('04'!A13),'04'!A13,"")</f>
        <v>41740</v>
      </c>
      <c r="C104" s="12" t="str">
        <f>'04'!B13</f>
        <v>F</v>
      </c>
      <c r="D104" s="12">
        <f>IF(ISNUMBER('04'!C13),'04'!C13,"")</f>
        <v>15.8</v>
      </c>
      <c r="E104" s="42">
        <f t="shared" si="20"/>
        <v>4</v>
      </c>
      <c r="F104" s="12" t="str">
        <f>'04'!E13</f>
        <v>NW</v>
      </c>
      <c r="G104" s="12" t="str">
        <f>IF(ISNUMBER('04'!F13),'04'!F13,"")</f>
        <v/>
      </c>
      <c r="H104" s="33">
        <f>'04'!G13</f>
        <v>20</v>
      </c>
      <c r="I104" s="17">
        <f t="shared" si="21"/>
        <v>-4.1999999999999993</v>
      </c>
      <c r="J104" s="2"/>
      <c r="K104" s="12" t="str">
        <f t="shared" si="22"/>
        <v/>
      </c>
      <c r="L104"/>
      <c r="P104" s="15">
        <f t="shared" si="15"/>
        <v>22.234693877551031</v>
      </c>
      <c r="Q104" s="16">
        <v>40</v>
      </c>
      <c r="R104" s="16">
        <v>50</v>
      </c>
      <c r="S104" s="44">
        <f t="shared" si="23"/>
        <v>15</v>
      </c>
      <c r="U104" s="29">
        <f t="shared" si="24"/>
        <v>-4.1999999999999993</v>
      </c>
      <c r="V104" s="29" t="str">
        <f t="shared" si="25"/>
        <v/>
      </c>
      <c r="W104" s="29" t="str">
        <f t="shared" si="26"/>
        <v/>
      </c>
      <c r="X104" s="29" t="str">
        <f t="shared" si="27"/>
        <v/>
      </c>
      <c r="Z104" s="29" t="str">
        <f t="shared" si="16"/>
        <v/>
      </c>
      <c r="AA104" s="29" t="str">
        <f t="shared" si="17"/>
        <v/>
      </c>
      <c r="AB104" s="29" t="str">
        <f t="shared" si="18"/>
        <v/>
      </c>
      <c r="AC104" s="29" t="str">
        <f t="shared" si="19"/>
        <v/>
      </c>
    </row>
    <row r="105" spans="1:29" ht="15">
      <c r="A105" s="49"/>
      <c r="B105" s="18">
        <f>IF(ISNUMBER('04'!A14),'04'!A14,"")</f>
        <v>41741</v>
      </c>
      <c r="C105" s="12" t="str">
        <f>'04'!B14</f>
        <v>Sa</v>
      </c>
      <c r="D105" s="12">
        <f>IF(ISNUMBER('04'!C14),'04'!C14,"")</f>
        <v>16.3</v>
      </c>
      <c r="E105" s="42">
        <f t="shared" si="20"/>
        <v>4</v>
      </c>
      <c r="F105" s="12" t="str">
        <f>'04'!E14</f>
        <v>W</v>
      </c>
      <c r="G105" s="12" t="str">
        <f>IF(ISNUMBER('04'!F14),'04'!F14,"")</f>
        <v/>
      </c>
      <c r="H105" s="33">
        <f>'04'!G14</f>
        <v>18</v>
      </c>
      <c r="I105" s="17">
        <f t="shared" si="21"/>
        <v>-1.6999999999999993</v>
      </c>
      <c r="J105" s="2"/>
      <c r="K105" s="12" t="str">
        <f t="shared" si="22"/>
        <v/>
      </c>
      <c r="L105"/>
      <c r="P105" s="15">
        <f t="shared" si="15"/>
        <v>22.234693877551031</v>
      </c>
      <c r="Q105" s="16">
        <v>40</v>
      </c>
      <c r="R105" s="16">
        <v>50</v>
      </c>
      <c r="S105" s="44">
        <f t="shared" si="23"/>
        <v>13</v>
      </c>
      <c r="U105" s="29">
        <f t="shared" si="24"/>
        <v>-1.6999999999999993</v>
      </c>
      <c r="V105" s="29" t="str">
        <f t="shared" si="25"/>
        <v/>
      </c>
      <c r="W105" s="29" t="str">
        <f t="shared" si="26"/>
        <v/>
      </c>
      <c r="X105" s="29" t="str">
        <f t="shared" si="27"/>
        <v/>
      </c>
      <c r="Z105" s="29" t="str">
        <f t="shared" si="16"/>
        <v/>
      </c>
      <c r="AA105" s="29" t="str">
        <f t="shared" si="17"/>
        <v/>
      </c>
      <c r="AB105" s="29" t="str">
        <f t="shared" si="18"/>
        <v/>
      </c>
      <c r="AC105" s="29" t="str">
        <f t="shared" si="19"/>
        <v/>
      </c>
    </row>
    <row r="106" spans="1:29" ht="15">
      <c r="A106" s="49"/>
      <c r="B106" s="18">
        <f>IF(ISNUMBER('04'!A15),'04'!A15,"")</f>
        <v>41742</v>
      </c>
      <c r="C106" s="12" t="str">
        <f>'04'!B15</f>
        <v>Su</v>
      </c>
      <c r="D106" s="12">
        <f>IF(ISNUMBER('04'!C15),'04'!C15,"")</f>
        <v>13.8</v>
      </c>
      <c r="E106" s="42">
        <f t="shared" si="20"/>
        <v>4</v>
      </c>
      <c r="F106" s="12" t="str">
        <f>'04'!E15</f>
        <v>WNW</v>
      </c>
      <c r="G106" s="12" t="str">
        <f>IF(ISNUMBER('04'!F15),'04'!F15,"")</f>
        <v/>
      </c>
      <c r="H106" s="33">
        <f>'04'!G15</f>
        <v>16</v>
      </c>
      <c r="I106" s="17">
        <f t="shared" si="21"/>
        <v>-2.1999999999999993</v>
      </c>
      <c r="J106" s="2"/>
      <c r="K106" s="12" t="str">
        <f t="shared" si="22"/>
        <v/>
      </c>
      <c r="L106"/>
      <c r="P106" s="15">
        <f t="shared" si="15"/>
        <v>22.234693877551031</v>
      </c>
      <c r="Q106" s="16">
        <v>40</v>
      </c>
      <c r="R106" s="16">
        <v>50</v>
      </c>
      <c r="S106" s="44">
        <f t="shared" si="23"/>
        <v>14</v>
      </c>
      <c r="U106" s="29">
        <f t="shared" si="24"/>
        <v>-2.1999999999999993</v>
      </c>
      <c r="V106" s="29" t="str">
        <f t="shared" si="25"/>
        <v/>
      </c>
      <c r="W106" s="29" t="str">
        <f t="shared" si="26"/>
        <v/>
      </c>
      <c r="X106" s="29" t="str">
        <f t="shared" si="27"/>
        <v/>
      </c>
      <c r="Z106" s="29" t="str">
        <f t="shared" si="16"/>
        <v/>
      </c>
      <c r="AA106" s="29" t="str">
        <f t="shared" si="17"/>
        <v/>
      </c>
      <c r="AB106" s="29" t="str">
        <f t="shared" si="18"/>
        <v/>
      </c>
      <c r="AC106" s="29" t="str">
        <f t="shared" si="19"/>
        <v/>
      </c>
    </row>
    <row r="107" spans="1:29" ht="15">
      <c r="A107" s="49"/>
      <c r="B107" s="18">
        <f>IF(ISNUMBER('04'!A16),'04'!A16,"")</f>
        <v>41743</v>
      </c>
      <c r="C107" s="12" t="str">
        <f>'04'!B16</f>
        <v>M</v>
      </c>
      <c r="D107" s="12">
        <f>IF(ISNUMBER('04'!C16),'04'!C16,"")</f>
        <v>17.100000000000001</v>
      </c>
      <c r="E107" s="42">
        <f t="shared" si="20"/>
        <v>4</v>
      </c>
      <c r="F107" s="12" t="str">
        <f>'04'!E16</f>
        <v>NW</v>
      </c>
      <c r="G107" s="12" t="str">
        <f>IF(ISNUMBER('04'!F16),'04'!F16,"")</f>
        <v/>
      </c>
      <c r="H107" s="33">
        <f>'04'!G16</f>
        <v>17</v>
      </c>
      <c r="I107" s="17">
        <f t="shared" si="21"/>
        <v>0.10000000000000142</v>
      </c>
      <c r="J107" s="2"/>
      <c r="K107" s="12" t="str">
        <f t="shared" si="22"/>
        <v/>
      </c>
      <c r="L107"/>
      <c r="P107" s="15">
        <f t="shared" si="15"/>
        <v>22.234693877551031</v>
      </c>
      <c r="Q107" s="16">
        <v>40</v>
      </c>
      <c r="R107" s="16">
        <v>50</v>
      </c>
      <c r="S107" s="44">
        <f t="shared" si="23"/>
        <v>15</v>
      </c>
      <c r="U107" s="29">
        <f t="shared" si="24"/>
        <v>0.10000000000000142</v>
      </c>
      <c r="V107" s="29" t="str">
        <f t="shared" si="25"/>
        <v/>
      </c>
      <c r="W107" s="29" t="str">
        <f t="shared" si="26"/>
        <v/>
      </c>
      <c r="X107" s="29" t="str">
        <f t="shared" si="27"/>
        <v/>
      </c>
      <c r="Z107" s="29" t="str">
        <f t="shared" si="16"/>
        <v/>
      </c>
      <c r="AA107" s="29" t="str">
        <f t="shared" si="17"/>
        <v/>
      </c>
      <c r="AB107" s="29" t="str">
        <f t="shared" si="18"/>
        <v/>
      </c>
      <c r="AC107" s="29" t="str">
        <f t="shared" si="19"/>
        <v/>
      </c>
    </row>
    <row r="108" spans="1:29" ht="15">
      <c r="A108" s="49"/>
      <c r="B108" s="18">
        <f>IF(ISNUMBER('04'!A17),'04'!A17,"")</f>
        <v>41744</v>
      </c>
      <c r="C108" s="12" t="str">
        <f>'04'!B17</f>
        <v>Tu</v>
      </c>
      <c r="D108" s="12">
        <f>IF(ISNUMBER('04'!C17),'04'!C17,"")</f>
        <v>10</v>
      </c>
      <c r="E108" s="42">
        <f t="shared" si="20"/>
        <v>4</v>
      </c>
      <c r="F108" s="12" t="str">
        <f>'04'!E17</f>
        <v>ESE</v>
      </c>
      <c r="G108" s="12" t="str">
        <f>IF(ISNUMBER('04'!F17),'04'!F17,"")</f>
        <v/>
      </c>
      <c r="H108" s="33">
        <f>'04'!G17</f>
        <v>19</v>
      </c>
      <c r="I108" s="17">
        <f t="shared" si="21"/>
        <v>-9</v>
      </c>
      <c r="J108" s="2"/>
      <c r="K108" s="12" t="str">
        <f t="shared" si="22"/>
        <v/>
      </c>
      <c r="L108"/>
      <c r="P108" s="15">
        <f t="shared" si="15"/>
        <v>22.234693877551031</v>
      </c>
      <c r="Q108" s="16">
        <v>40</v>
      </c>
      <c r="R108" s="16">
        <v>50</v>
      </c>
      <c r="S108" s="44">
        <f t="shared" si="23"/>
        <v>6</v>
      </c>
      <c r="U108" s="29">
        <f t="shared" si="24"/>
        <v>-9</v>
      </c>
      <c r="V108" s="29" t="str">
        <f t="shared" si="25"/>
        <v/>
      </c>
      <c r="W108" s="29" t="str">
        <f t="shared" si="26"/>
        <v/>
      </c>
      <c r="X108" s="29" t="str">
        <f t="shared" si="27"/>
        <v/>
      </c>
      <c r="Z108" s="29" t="str">
        <f t="shared" si="16"/>
        <v/>
      </c>
      <c r="AA108" s="29" t="str">
        <f t="shared" si="17"/>
        <v/>
      </c>
      <c r="AB108" s="29" t="str">
        <f t="shared" si="18"/>
        <v/>
      </c>
      <c r="AC108" s="29" t="str">
        <f t="shared" si="19"/>
        <v/>
      </c>
    </row>
    <row r="109" spans="1:29" ht="15">
      <c r="A109" s="49"/>
      <c r="B109" s="18">
        <f>IF(ISNUMBER('04'!A18),'04'!A18,"")</f>
        <v>41745</v>
      </c>
      <c r="C109" s="12" t="str">
        <f>'04'!B18</f>
        <v>W</v>
      </c>
      <c r="D109" s="12">
        <f>IF(ISNUMBER('04'!C18),'04'!C18,"")</f>
        <v>51.7</v>
      </c>
      <c r="E109" s="42">
        <f t="shared" si="20"/>
        <v>4</v>
      </c>
      <c r="F109" s="12" t="str">
        <f>'04'!E18</f>
        <v>SSW</v>
      </c>
      <c r="G109" s="12" t="str">
        <f>IF(ISNUMBER('04'!F18),'04'!F18,"")</f>
        <v/>
      </c>
      <c r="H109" s="33">
        <f>'04'!G18</f>
        <v>26</v>
      </c>
      <c r="I109" s="17">
        <f t="shared" si="21"/>
        <v>25.700000000000003</v>
      </c>
      <c r="J109" s="2"/>
      <c r="K109" s="12" t="str">
        <f t="shared" si="22"/>
        <v/>
      </c>
      <c r="L109"/>
      <c r="P109" s="15">
        <f t="shared" si="15"/>
        <v>22.234693877551031</v>
      </c>
      <c r="Q109" s="16">
        <v>40</v>
      </c>
      <c r="R109" s="16">
        <v>50</v>
      </c>
      <c r="S109" s="44">
        <f t="shared" si="23"/>
        <v>10</v>
      </c>
      <c r="U109" s="29" t="str">
        <f t="shared" si="24"/>
        <v/>
      </c>
      <c r="V109" s="29" t="str">
        <f t="shared" si="25"/>
        <v/>
      </c>
      <c r="W109" s="29" t="str">
        <f t="shared" si="26"/>
        <v/>
      </c>
      <c r="X109" s="29">
        <f t="shared" si="27"/>
        <v>25.700000000000003</v>
      </c>
      <c r="Z109" s="29" t="str">
        <f t="shared" si="16"/>
        <v/>
      </c>
      <c r="AA109" s="29" t="str">
        <f t="shared" si="17"/>
        <v/>
      </c>
      <c r="AB109" s="29" t="str">
        <f t="shared" si="18"/>
        <v/>
      </c>
      <c r="AC109" s="29" t="str">
        <f t="shared" si="19"/>
        <v/>
      </c>
    </row>
    <row r="110" spans="1:29" ht="15">
      <c r="A110" s="49"/>
      <c r="B110" s="18">
        <f>IF(ISNUMBER('04'!A19),'04'!A19,"")</f>
        <v>41746</v>
      </c>
      <c r="C110" s="12" t="str">
        <f>'04'!B19</f>
        <v>Th</v>
      </c>
      <c r="D110" s="12">
        <f>IF(ISNUMBER('04'!C19),'04'!C19,"")</f>
        <v>28.8</v>
      </c>
      <c r="E110" s="42">
        <f t="shared" si="20"/>
        <v>4</v>
      </c>
      <c r="F110" s="12" t="str">
        <f>'04'!E19</f>
        <v>W</v>
      </c>
      <c r="G110" s="12" t="str">
        <f>IF(ISNUMBER('04'!F19),'04'!F19,"")</f>
        <v/>
      </c>
      <c r="H110" s="33">
        <f>'04'!G19</f>
        <v>26</v>
      </c>
      <c r="I110" s="17">
        <f t="shared" si="21"/>
        <v>2.8000000000000007</v>
      </c>
      <c r="J110" s="2"/>
      <c r="K110" s="12" t="str">
        <f t="shared" si="22"/>
        <v/>
      </c>
      <c r="L110"/>
      <c r="P110" s="15">
        <f t="shared" si="15"/>
        <v>22.234693877551031</v>
      </c>
      <c r="Q110" s="16">
        <v>40</v>
      </c>
      <c r="R110" s="16">
        <v>50</v>
      </c>
      <c r="S110" s="44">
        <f t="shared" si="23"/>
        <v>13</v>
      </c>
      <c r="U110" s="29">
        <f t="shared" si="24"/>
        <v>2.8000000000000007</v>
      </c>
      <c r="V110" s="29" t="str">
        <f t="shared" si="25"/>
        <v/>
      </c>
      <c r="W110" s="29" t="str">
        <f t="shared" si="26"/>
        <v/>
      </c>
      <c r="X110" s="29" t="str">
        <f t="shared" si="27"/>
        <v/>
      </c>
      <c r="Z110" s="29" t="str">
        <f t="shared" si="16"/>
        <v/>
      </c>
      <c r="AA110" s="29" t="str">
        <f t="shared" si="17"/>
        <v/>
      </c>
      <c r="AB110" s="29" t="str">
        <f t="shared" si="18"/>
        <v/>
      </c>
      <c r="AC110" s="29" t="str">
        <f t="shared" si="19"/>
        <v/>
      </c>
    </row>
    <row r="111" spans="1:29" ht="15">
      <c r="A111" s="49"/>
      <c r="B111" s="18">
        <f>IF(ISNUMBER('04'!A20),'04'!A20,"")</f>
        <v>41747</v>
      </c>
      <c r="C111" s="12" t="str">
        <f>'04'!B20</f>
        <v>F</v>
      </c>
      <c r="D111" s="12">
        <f>IF(ISNUMBER('04'!C20),'04'!C20,"")</f>
        <v>19.2</v>
      </c>
      <c r="E111" s="42">
        <f t="shared" si="20"/>
        <v>4</v>
      </c>
      <c r="F111" s="12" t="str">
        <f>'04'!E20</f>
        <v>ENE</v>
      </c>
      <c r="G111" s="12" t="str">
        <f>IF(ISNUMBER('04'!F20),'04'!F20,"")</f>
        <v/>
      </c>
      <c r="H111" s="33">
        <f>'04'!G20</f>
        <v>20</v>
      </c>
      <c r="I111" s="17">
        <f t="shared" si="21"/>
        <v>-0.80000000000000071</v>
      </c>
      <c r="J111" s="2"/>
      <c r="K111" s="12" t="str">
        <f t="shared" si="22"/>
        <v/>
      </c>
      <c r="L111"/>
      <c r="P111" s="15">
        <f t="shared" si="15"/>
        <v>22.234693877551031</v>
      </c>
      <c r="Q111" s="16">
        <v>40</v>
      </c>
      <c r="R111" s="16">
        <v>50</v>
      </c>
      <c r="S111" s="44">
        <f t="shared" si="23"/>
        <v>4</v>
      </c>
      <c r="U111" s="29">
        <f t="shared" si="24"/>
        <v>-0.80000000000000071</v>
      </c>
      <c r="V111" s="29" t="str">
        <f t="shared" si="25"/>
        <v/>
      </c>
      <c r="W111" s="29" t="str">
        <f t="shared" si="26"/>
        <v/>
      </c>
      <c r="X111" s="29" t="str">
        <f t="shared" si="27"/>
        <v/>
      </c>
      <c r="Z111" s="29" t="str">
        <f t="shared" si="16"/>
        <v/>
      </c>
      <c r="AA111" s="29" t="str">
        <f t="shared" si="17"/>
        <v/>
      </c>
      <c r="AB111" s="29" t="str">
        <f t="shared" si="18"/>
        <v/>
      </c>
      <c r="AC111" s="29" t="str">
        <f t="shared" si="19"/>
        <v/>
      </c>
    </row>
    <row r="112" spans="1:29" ht="15">
      <c r="A112" s="49"/>
      <c r="B112" s="18">
        <f>IF(ISNUMBER('04'!A21),'04'!A21,"")</f>
        <v>41748</v>
      </c>
      <c r="C112" s="12" t="str">
        <f>'04'!B21</f>
        <v>Sa</v>
      </c>
      <c r="D112" s="12">
        <f>IF(ISNUMBER('04'!C21),'04'!C21,"")</f>
        <v>13.8</v>
      </c>
      <c r="E112" s="42">
        <f t="shared" si="20"/>
        <v>4</v>
      </c>
      <c r="F112" s="12" t="str">
        <f>'04'!E21</f>
        <v>ENE</v>
      </c>
      <c r="G112" s="12" t="str">
        <f>IF(ISNUMBER('04'!F21),'04'!F21,"")</f>
        <v/>
      </c>
      <c r="H112" s="33">
        <f>'04'!G21</f>
        <v>19</v>
      </c>
      <c r="I112" s="17">
        <f t="shared" si="21"/>
        <v>-5.1999999999999993</v>
      </c>
      <c r="J112" s="2"/>
      <c r="K112" s="12" t="str">
        <f t="shared" si="22"/>
        <v/>
      </c>
      <c r="L112"/>
      <c r="P112" s="15">
        <f t="shared" si="15"/>
        <v>22.234693877551031</v>
      </c>
      <c r="Q112" s="16">
        <v>40</v>
      </c>
      <c r="R112" s="16">
        <v>50</v>
      </c>
      <c r="S112" s="44">
        <f t="shared" si="23"/>
        <v>4</v>
      </c>
      <c r="U112" s="29">
        <f t="shared" si="24"/>
        <v>-5.1999999999999993</v>
      </c>
      <c r="V112" s="29" t="str">
        <f t="shared" si="25"/>
        <v/>
      </c>
      <c r="W112" s="29" t="str">
        <f t="shared" si="26"/>
        <v/>
      </c>
      <c r="X112" s="29" t="str">
        <f t="shared" si="27"/>
        <v/>
      </c>
      <c r="Z112" s="29" t="str">
        <f t="shared" si="16"/>
        <v/>
      </c>
      <c r="AA112" s="29" t="str">
        <f t="shared" si="17"/>
        <v/>
      </c>
      <c r="AB112" s="29" t="str">
        <f t="shared" si="18"/>
        <v/>
      </c>
      <c r="AC112" s="29" t="str">
        <f t="shared" si="19"/>
        <v/>
      </c>
    </row>
    <row r="113" spans="1:29" ht="15">
      <c r="A113" s="49"/>
      <c r="B113" s="18">
        <f>IF(ISNUMBER('04'!A22),'04'!A22,"")</f>
        <v>41749</v>
      </c>
      <c r="C113" s="12" t="str">
        <f>'04'!B22</f>
        <v>Su</v>
      </c>
      <c r="D113" s="12">
        <f>IF(ISNUMBER('04'!C22),'04'!C22,"")</f>
        <v>33.299999999999997</v>
      </c>
      <c r="E113" s="42">
        <f t="shared" si="20"/>
        <v>4</v>
      </c>
      <c r="F113" s="12" t="str">
        <f>'04'!E22</f>
        <v>NE</v>
      </c>
      <c r="G113" s="12" t="str">
        <f>IF(ISNUMBER('04'!F22),'04'!F22,"")</f>
        <v/>
      </c>
      <c r="H113" s="33">
        <f>'04'!G22</f>
        <v>39</v>
      </c>
      <c r="I113" s="17">
        <f t="shared" si="21"/>
        <v>-5.7000000000000028</v>
      </c>
      <c r="J113" s="2"/>
      <c r="K113" s="12" t="str">
        <f t="shared" si="22"/>
        <v/>
      </c>
      <c r="L113"/>
      <c r="P113" s="15">
        <f t="shared" si="15"/>
        <v>22.234693877551031</v>
      </c>
      <c r="Q113" s="16">
        <v>40</v>
      </c>
      <c r="R113" s="16">
        <v>50</v>
      </c>
      <c r="S113" s="44">
        <f t="shared" si="23"/>
        <v>3</v>
      </c>
      <c r="U113" s="29">
        <f t="shared" si="24"/>
        <v>-5.7000000000000028</v>
      </c>
      <c r="V113" s="29" t="str">
        <f t="shared" si="25"/>
        <v/>
      </c>
      <c r="W113" s="29" t="str">
        <f t="shared" si="26"/>
        <v/>
      </c>
      <c r="X113" s="29" t="str">
        <f t="shared" si="27"/>
        <v/>
      </c>
      <c r="Z113" s="29" t="str">
        <f t="shared" si="16"/>
        <v/>
      </c>
      <c r="AA113" s="29" t="str">
        <f t="shared" si="17"/>
        <v/>
      </c>
      <c r="AB113" s="29" t="str">
        <f t="shared" si="18"/>
        <v/>
      </c>
      <c r="AC113" s="29" t="str">
        <f t="shared" si="19"/>
        <v/>
      </c>
    </row>
    <row r="114" spans="1:29" ht="15">
      <c r="A114" s="49"/>
      <c r="B114" s="18">
        <f>IF(ISNUMBER('04'!A23),'04'!A23,"")</f>
        <v>41750</v>
      </c>
      <c r="C114" s="12" t="str">
        <f>'04'!B23</f>
        <v>M</v>
      </c>
      <c r="D114" s="12">
        <f>IF(ISNUMBER('04'!C23),'04'!C23,"")</f>
        <v>38.299999999999997</v>
      </c>
      <c r="E114" s="42">
        <f t="shared" si="20"/>
        <v>4</v>
      </c>
      <c r="F114" s="12" t="str">
        <f>'04'!E23</f>
        <v>ENE</v>
      </c>
      <c r="G114" s="12" t="str">
        <f>IF(ISNUMBER('04'!F23),'04'!F23,"")</f>
        <v/>
      </c>
      <c r="H114" s="33">
        <f>'04'!G23</f>
        <v>47</v>
      </c>
      <c r="I114" s="17">
        <f t="shared" si="21"/>
        <v>-8.7000000000000028</v>
      </c>
      <c r="J114" s="2"/>
      <c r="K114" s="12" t="str">
        <f t="shared" si="22"/>
        <v/>
      </c>
      <c r="L114"/>
      <c r="P114" s="15">
        <f t="shared" si="15"/>
        <v>22.234693877551031</v>
      </c>
      <c r="Q114" s="16">
        <v>40</v>
      </c>
      <c r="R114" s="16">
        <v>50</v>
      </c>
      <c r="S114" s="44">
        <f t="shared" si="23"/>
        <v>4</v>
      </c>
      <c r="U114" s="29">
        <f t="shared" si="24"/>
        <v>-8.7000000000000028</v>
      </c>
      <c r="V114" s="29" t="str">
        <f t="shared" si="25"/>
        <v/>
      </c>
      <c r="W114" s="29" t="str">
        <f t="shared" si="26"/>
        <v/>
      </c>
      <c r="X114" s="29" t="str">
        <f t="shared" si="27"/>
        <v/>
      </c>
      <c r="Z114" s="29" t="str">
        <f t="shared" si="16"/>
        <v/>
      </c>
      <c r="AA114" s="29" t="str">
        <f t="shared" si="17"/>
        <v/>
      </c>
      <c r="AB114" s="29" t="str">
        <f t="shared" si="18"/>
        <v/>
      </c>
      <c r="AC114" s="29" t="str">
        <f t="shared" si="19"/>
        <v/>
      </c>
    </row>
    <row r="115" spans="1:29" ht="15">
      <c r="A115" s="49"/>
      <c r="B115" s="18">
        <f>IF(ISNUMBER('04'!A24),'04'!A24,"")</f>
        <v>41751</v>
      </c>
      <c r="C115" s="12" t="str">
        <f>'04'!B24</f>
        <v>Tu</v>
      </c>
      <c r="D115" s="12">
        <f>IF(ISNUMBER('04'!C24),'04'!C24,"")</f>
        <v>36.299999999999997</v>
      </c>
      <c r="E115" s="42">
        <f t="shared" si="20"/>
        <v>4</v>
      </c>
      <c r="F115" s="12" t="str">
        <f>'04'!E24</f>
        <v>S</v>
      </c>
      <c r="G115" s="12" t="str">
        <f>IF(ISNUMBER('04'!F24),'04'!F24,"")</f>
        <v/>
      </c>
      <c r="H115" s="33">
        <f>'04'!G24</f>
        <v>25</v>
      </c>
      <c r="I115" s="17">
        <f t="shared" si="21"/>
        <v>11.299999999999997</v>
      </c>
      <c r="J115" s="2"/>
      <c r="K115" s="12" t="str">
        <f t="shared" si="22"/>
        <v/>
      </c>
      <c r="L115"/>
      <c r="P115" s="15">
        <f t="shared" si="15"/>
        <v>22.234693877551031</v>
      </c>
      <c r="Q115" s="16">
        <v>40</v>
      </c>
      <c r="R115" s="16">
        <v>50</v>
      </c>
      <c r="S115" s="44">
        <f t="shared" si="23"/>
        <v>9</v>
      </c>
      <c r="U115" s="29">
        <f t="shared" si="24"/>
        <v>11.299999999999997</v>
      </c>
      <c r="V115" s="29" t="str">
        <f t="shared" si="25"/>
        <v/>
      </c>
      <c r="W115" s="29" t="str">
        <f t="shared" si="26"/>
        <v/>
      </c>
      <c r="X115" s="29" t="str">
        <f t="shared" si="27"/>
        <v/>
      </c>
      <c r="Z115" s="29" t="str">
        <f t="shared" si="16"/>
        <v/>
      </c>
      <c r="AA115" s="29" t="str">
        <f t="shared" si="17"/>
        <v/>
      </c>
      <c r="AB115" s="29" t="str">
        <f t="shared" si="18"/>
        <v/>
      </c>
      <c r="AC115" s="29" t="str">
        <f t="shared" si="19"/>
        <v/>
      </c>
    </row>
    <row r="116" spans="1:29" ht="15">
      <c r="A116" s="49"/>
      <c r="B116" s="18">
        <f>IF(ISNUMBER('04'!A25),'04'!A25,"")</f>
        <v>41752</v>
      </c>
      <c r="C116" s="12" t="str">
        <f>'04'!B25</f>
        <v>W</v>
      </c>
      <c r="D116" s="12">
        <f>IF(ISNUMBER('04'!C25),'04'!C25,"")</f>
        <v>30.4</v>
      </c>
      <c r="E116" s="42">
        <f t="shared" si="20"/>
        <v>4</v>
      </c>
      <c r="F116" s="12" t="str">
        <f>'04'!E25</f>
        <v>S</v>
      </c>
      <c r="G116" s="12" t="str">
        <f>IF(ISNUMBER('04'!F25),'04'!F25,"")</f>
        <v/>
      </c>
      <c r="H116" s="33">
        <f>'04'!G25</f>
        <v>21</v>
      </c>
      <c r="I116" s="17">
        <f t="shared" si="21"/>
        <v>9.3999999999999986</v>
      </c>
      <c r="J116" s="2"/>
      <c r="K116" s="12" t="str">
        <f t="shared" si="22"/>
        <v/>
      </c>
      <c r="L116"/>
      <c r="P116" s="15">
        <f t="shared" si="15"/>
        <v>22.234693877551031</v>
      </c>
      <c r="Q116" s="16">
        <v>40</v>
      </c>
      <c r="R116" s="16">
        <v>50</v>
      </c>
      <c r="S116" s="44">
        <f t="shared" si="23"/>
        <v>9</v>
      </c>
      <c r="U116" s="29">
        <f t="shared" si="24"/>
        <v>9.3999999999999986</v>
      </c>
      <c r="V116" s="29" t="str">
        <f t="shared" si="25"/>
        <v/>
      </c>
      <c r="W116" s="29" t="str">
        <f t="shared" si="26"/>
        <v/>
      </c>
      <c r="X116" s="29" t="str">
        <f t="shared" si="27"/>
        <v/>
      </c>
      <c r="Z116" s="29" t="str">
        <f t="shared" si="16"/>
        <v/>
      </c>
      <c r="AA116" s="29" t="str">
        <f t="shared" si="17"/>
        <v/>
      </c>
      <c r="AB116" s="29" t="str">
        <f t="shared" si="18"/>
        <v/>
      </c>
      <c r="AC116" s="29" t="str">
        <f t="shared" si="19"/>
        <v/>
      </c>
    </row>
    <row r="117" spans="1:29" ht="15">
      <c r="A117" s="49"/>
      <c r="B117" s="18">
        <f>IF(ISNUMBER('04'!A26),'04'!A26,"")</f>
        <v>41753</v>
      </c>
      <c r="C117" s="12" t="str">
        <f>'04'!B26</f>
        <v>Th</v>
      </c>
      <c r="D117" s="12">
        <f>IF(ISNUMBER('04'!C26),'04'!C26,"")</f>
        <v>14.9</v>
      </c>
      <c r="E117" s="42">
        <f t="shared" si="20"/>
        <v>4</v>
      </c>
      <c r="F117" s="12" t="str">
        <f>'04'!E26</f>
        <v>SSW</v>
      </c>
      <c r="G117" s="12" t="str">
        <f>IF(ISNUMBER('04'!F26),'04'!F26,"")</f>
        <v/>
      </c>
      <c r="H117" s="33">
        <f>'04'!G26</f>
        <v>22</v>
      </c>
      <c r="I117" s="17">
        <f t="shared" si="21"/>
        <v>-7.1</v>
      </c>
      <c r="J117" s="2"/>
      <c r="K117" s="12" t="str">
        <f t="shared" si="22"/>
        <v/>
      </c>
      <c r="L117"/>
      <c r="P117" s="15">
        <f t="shared" si="15"/>
        <v>22.234693877551031</v>
      </c>
      <c r="Q117" s="16">
        <v>40</v>
      </c>
      <c r="R117" s="16">
        <v>50</v>
      </c>
      <c r="S117" s="44">
        <f t="shared" si="23"/>
        <v>10</v>
      </c>
      <c r="U117" s="29">
        <f t="shared" si="24"/>
        <v>-7.1</v>
      </c>
      <c r="V117" s="29" t="str">
        <f t="shared" si="25"/>
        <v/>
      </c>
      <c r="W117" s="29" t="str">
        <f t="shared" si="26"/>
        <v/>
      </c>
      <c r="X117" s="29" t="str">
        <f t="shared" si="27"/>
        <v/>
      </c>
      <c r="Z117" s="29" t="str">
        <f t="shared" si="16"/>
        <v/>
      </c>
      <c r="AA117" s="29" t="str">
        <f t="shared" si="17"/>
        <v/>
      </c>
      <c r="AB117" s="29" t="str">
        <f t="shared" si="18"/>
        <v/>
      </c>
      <c r="AC117" s="29" t="str">
        <f t="shared" si="19"/>
        <v/>
      </c>
    </row>
    <row r="118" spans="1:29" ht="15">
      <c r="A118" s="49"/>
      <c r="B118" s="18">
        <f>IF(ISNUMBER('04'!A27),'04'!A27,"")</f>
        <v>41754</v>
      </c>
      <c r="C118" s="12" t="str">
        <f>'04'!B27</f>
        <v>F</v>
      </c>
      <c r="D118" s="12">
        <f>IF(ISNUMBER('04'!C27),'04'!C27,"")</f>
        <v>14.1</v>
      </c>
      <c r="E118" s="42">
        <f t="shared" si="20"/>
        <v>4</v>
      </c>
      <c r="F118" s="12" t="str">
        <f>'04'!E27</f>
        <v>NNE</v>
      </c>
      <c r="G118" s="12" t="str">
        <f>IF(ISNUMBER('04'!F27),'04'!F27,"")</f>
        <v/>
      </c>
      <c r="H118" s="33">
        <f>'04'!G27</f>
        <v>25</v>
      </c>
      <c r="I118" s="17">
        <f t="shared" si="21"/>
        <v>-10.9</v>
      </c>
      <c r="J118" s="2"/>
      <c r="K118" s="12" t="str">
        <f t="shared" si="22"/>
        <v/>
      </c>
      <c r="L118"/>
      <c r="P118" s="15">
        <f t="shared" si="15"/>
        <v>22.234693877551031</v>
      </c>
      <c r="Q118" s="16">
        <v>40</v>
      </c>
      <c r="R118" s="16">
        <v>50</v>
      </c>
      <c r="S118" s="44">
        <f t="shared" si="23"/>
        <v>2</v>
      </c>
      <c r="U118" s="29">
        <f t="shared" si="24"/>
        <v>-10.9</v>
      </c>
      <c r="V118" s="29" t="str">
        <f t="shared" si="25"/>
        <v/>
      </c>
      <c r="W118" s="29" t="str">
        <f t="shared" si="26"/>
        <v/>
      </c>
      <c r="X118" s="29" t="str">
        <f t="shared" si="27"/>
        <v/>
      </c>
      <c r="Z118" s="29" t="str">
        <f t="shared" si="16"/>
        <v/>
      </c>
      <c r="AA118" s="29" t="str">
        <f t="shared" si="17"/>
        <v/>
      </c>
      <c r="AB118" s="29" t="str">
        <f t="shared" si="18"/>
        <v/>
      </c>
      <c r="AC118" s="29" t="str">
        <f t="shared" si="19"/>
        <v/>
      </c>
    </row>
    <row r="119" spans="1:29" ht="15">
      <c r="A119" s="49"/>
      <c r="B119" s="18">
        <f>IF(ISNUMBER('04'!A28),'04'!A28,"")</f>
        <v>41755</v>
      </c>
      <c r="C119" s="12" t="str">
        <f>'04'!B28</f>
        <v>Sa</v>
      </c>
      <c r="D119" s="12">
        <f>IF(ISNUMBER('04'!C28),'04'!C28,"")</f>
        <v>17.899999999999999</v>
      </c>
      <c r="E119" s="42">
        <f t="shared" si="20"/>
        <v>4</v>
      </c>
      <c r="F119" s="12" t="str">
        <f>'04'!E28</f>
        <v>SSE</v>
      </c>
      <c r="G119" s="12" t="str">
        <f>IF(ISNUMBER('04'!F28),'04'!F28,"")</f>
        <v/>
      </c>
      <c r="H119" s="33">
        <f>'04'!G28</f>
        <v>18</v>
      </c>
      <c r="I119" s="17">
        <f t="shared" si="21"/>
        <v>-0.10000000000000142</v>
      </c>
      <c r="J119" s="2"/>
      <c r="K119" s="12" t="str">
        <f t="shared" si="22"/>
        <v/>
      </c>
      <c r="L119"/>
      <c r="P119" s="15">
        <f t="shared" si="15"/>
        <v>22.234693877551031</v>
      </c>
      <c r="Q119" s="16">
        <v>40</v>
      </c>
      <c r="R119" s="16">
        <v>50</v>
      </c>
      <c r="S119" s="44">
        <f t="shared" si="23"/>
        <v>8</v>
      </c>
      <c r="U119" s="29">
        <f t="shared" si="24"/>
        <v>-0.10000000000000142</v>
      </c>
      <c r="V119" s="29" t="str">
        <f t="shared" si="25"/>
        <v/>
      </c>
      <c r="W119" s="29" t="str">
        <f t="shared" si="26"/>
        <v/>
      </c>
      <c r="X119" s="29" t="str">
        <f t="shared" si="27"/>
        <v/>
      </c>
      <c r="Z119" s="29" t="str">
        <f t="shared" si="16"/>
        <v/>
      </c>
      <c r="AA119" s="29" t="str">
        <f t="shared" si="17"/>
        <v/>
      </c>
      <c r="AB119" s="29" t="str">
        <f t="shared" si="18"/>
        <v/>
      </c>
      <c r="AC119" s="29" t="str">
        <f t="shared" si="19"/>
        <v/>
      </c>
    </row>
    <row r="120" spans="1:29" ht="15">
      <c r="A120" s="49"/>
      <c r="B120" s="18">
        <f>IF(ISNUMBER('04'!A29),'04'!A29,"")</f>
        <v>41756</v>
      </c>
      <c r="C120" s="12" t="str">
        <f>'04'!B29</f>
        <v>Su</v>
      </c>
      <c r="D120" s="12">
        <f>IF(ISNUMBER('04'!C29),'04'!C29,"")</f>
        <v>15.8</v>
      </c>
      <c r="E120" s="42">
        <f t="shared" si="20"/>
        <v>4</v>
      </c>
      <c r="F120" s="12" t="str">
        <f>'04'!E29</f>
        <v>ENE</v>
      </c>
      <c r="G120" s="12" t="str">
        <f>IF(ISNUMBER('04'!F29),'04'!F29,"")</f>
        <v/>
      </c>
      <c r="H120" s="33">
        <f>'04'!G29</f>
        <v>22</v>
      </c>
      <c r="I120" s="17">
        <f t="shared" si="21"/>
        <v>-6.1999999999999993</v>
      </c>
      <c r="J120" s="2"/>
      <c r="K120" s="12" t="str">
        <f t="shared" si="22"/>
        <v/>
      </c>
      <c r="L120"/>
      <c r="P120" s="15">
        <f t="shared" si="15"/>
        <v>22.234693877551031</v>
      </c>
      <c r="Q120" s="16">
        <v>40</v>
      </c>
      <c r="R120" s="16">
        <v>50</v>
      </c>
      <c r="S120" s="44">
        <f t="shared" si="23"/>
        <v>4</v>
      </c>
      <c r="U120" s="29">
        <f t="shared" si="24"/>
        <v>-6.1999999999999993</v>
      </c>
      <c r="V120" s="29" t="str">
        <f t="shared" si="25"/>
        <v/>
      </c>
      <c r="W120" s="29" t="str">
        <f t="shared" si="26"/>
        <v/>
      </c>
      <c r="X120" s="29" t="str">
        <f t="shared" si="27"/>
        <v/>
      </c>
      <c r="Z120" s="29" t="str">
        <f t="shared" si="16"/>
        <v/>
      </c>
      <c r="AA120" s="29" t="str">
        <f t="shared" si="17"/>
        <v/>
      </c>
      <c r="AB120" s="29" t="str">
        <f t="shared" si="18"/>
        <v/>
      </c>
      <c r="AC120" s="29" t="str">
        <f t="shared" si="19"/>
        <v/>
      </c>
    </row>
    <row r="121" spans="1:29" ht="15">
      <c r="A121" s="49"/>
      <c r="B121" s="18">
        <f>IF(ISNUMBER('04'!A30),'04'!A30,"")</f>
        <v>41757</v>
      </c>
      <c r="C121" s="12" t="str">
        <f>'04'!B30</f>
        <v>M</v>
      </c>
      <c r="D121" s="12">
        <f>IF(ISNUMBER('04'!C30),'04'!C30,"")</f>
        <v>17.899999999999999</v>
      </c>
      <c r="E121" s="42">
        <f t="shared" si="20"/>
        <v>4</v>
      </c>
      <c r="F121" s="12" t="str">
        <f>'04'!E30</f>
        <v>NE</v>
      </c>
      <c r="G121" s="12" t="str">
        <f>IF(ISNUMBER('04'!F30),'04'!F30,"")</f>
        <v/>
      </c>
      <c r="H121" s="33">
        <f>'04'!G30</f>
        <v>26</v>
      </c>
      <c r="I121" s="17">
        <f t="shared" si="21"/>
        <v>-8.1000000000000014</v>
      </c>
      <c r="J121" s="2"/>
      <c r="K121" s="12" t="str">
        <f t="shared" si="22"/>
        <v/>
      </c>
      <c r="L121"/>
      <c r="P121" s="15">
        <f t="shared" si="15"/>
        <v>22.234693877551031</v>
      </c>
      <c r="Q121" s="16">
        <v>40</v>
      </c>
      <c r="R121" s="16">
        <v>50</v>
      </c>
      <c r="S121" s="44">
        <f t="shared" si="23"/>
        <v>3</v>
      </c>
      <c r="U121" s="29">
        <f t="shared" si="24"/>
        <v>-8.1000000000000014</v>
      </c>
      <c r="V121" s="29" t="str">
        <f t="shared" si="25"/>
        <v/>
      </c>
      <c r="W121" s="29" t="str">
        <f t="shared" si="26"/>
        <v/>
      </c>
      <c r="X121" s="29" t="str">
        <f t="shared" si="27"/>
        <v/>
      </c>
      <c r="Z121" s="29" t="str">
        <f t="shared" si="16"/>
        <v/>
      </c>
      <c r="AA121" s="29" t="str">
        <f t="shared" si="17"/>
        <v/>
      </c>
      <c r="AB121" s="29" t="str">
        <f t="shared" si="18"/>
        <v/>
      </c>
      <c r="AC121" s="29" t="str">
        <f t="shared" si="19"/>
        <v/>
      </c>
    </row>
    <row r="122" spans="1:29" ht="15">
      <c r="A122" s="49"/>
      <c r="B122" s="18">
        <f>IF(ISNUMBER('04'!A31),'04'!A31,"")</f>
        <v>41758</v>
      </c>
      <c r="C122" s="12" t="str">
        <f>'04'!B31</f>
        <v>Tu</v>
      </c>
      <c r="D122" s="12">
        <f>IF(ISNUMBER('04'!C31),'04'!C31,"")</f>
        <v>35</v>
      </c>
      <c r="E122" s="42">
        <f t="shared" si="20"/>
        <v>4</v>
      </c>
      <c r="F122" s="12" t="str">
        <f>'04'!E31</f>
        <v>E</v>
      </c>
      <c r="G122" s="12" t="str">
        <f>IF(ISNUMBER('04'!F31),'04'!F31,"")</f>
        <v/>
      </c>
      <c r="H122" s="33">
        <f>'04'!G31</f>
        <v>36</v>
      </c>
      <c r="I122" s="17">
        <f t="shared" si="21"/>
        <v>-1</v>
      </c>
      <c r="J122" s="2"/>
      <c r="K122" s="12" t="str">
        <f t="shared" si="22"/>
        <v/>
      </c>
      <c r="L122"/>
      <c r="P122" s="15">
        <f t="shared" si="15"/>
        <v>22.234693877551031</v>
      </c>
      <c r="Q122" s="16">
        <v>40</v>
      </c>
      <c r="R122" s="16">
        <v>50</v>
      </c>
      <c r="S122" s="44">
        <f t="shared" si="23"/>
        <v>5</v>
      </c>
      <c r="U122" s="29">
        <f t="shared" si="24"/>
        <v>-1</v>
      </c>
      <c r="V122" s="29" t="str">
        <f t="shared" si="25"/>
        <v/>
      </c>
      <c r="W122" s="29" t="str">
        <f t="shared" si="26"/>
        <v/>
      </c>
      <c r="X122" s="29" t="str">
        <f t="shared" si="27"/>
        <v/>
      </c>
      <c r="Z122" s="29" t="str">
        <f t="shared" si="16"/>
        <v/>
      </c>
      <c r="AA122" s="29" t="str">
        <f t="shared" si="17"/>
        <v/>
      </c>
      <c r="AB122" s="29" t="str">
        <f t="shared" si="18"/>
        <v/>
      </c>
      <c r="AC122" s="29" t="str">
        <f t="shared" si="19"/>
        <v/>
      </c>
    </row>
    <row r="123" spans="1:29" ht="15">
      <c r="A123" s="49"/>
      <c r="B123" s="18">
        <f>IF(ISNUMBER('04'!A32),'04'!A32,"")</f>
        <v>41759</v>
      </c>
      <c r="C123" s="12" t="str">
        <f>'04'!B32</f>
        <v>W</v>
      </c>
      <c r="D123" s="12">
        <f>IF(ISNUMBER('04'!C32),'04'!C32,"")</f>
        <v>40.4</v>
      </c>
      <c r="E123" s="42">
        <f t="shared" si="20"/>
        <v>4</v>
      </c>
      <c r="F123" s="12" t="str">
        <f>'04'!E32</f>
        <v>SSE</v>
      </c>
      <c r="G123" s="12" t="str">
        <f>IF(ISNUMBER('04'!F32),'04'!F32,"")</f>
        <v/>
      </c>
      <c r="H123" s="33">
        <f>'04'!G32</f>
        <v>32</v>
      </c>
      <c r="I123" s="17">
        <f t="shared" si="21"/>
        <v>8.3999999999999986</v>
      </c>
      <c r="J123" s="2"/>
      <c r="K123" s="12" t="str">
        <f t="shared" si="22"/>
        <v/>
      </c>
      <c r="L123"/>
      <c r="P123" s="15">
        <f t="shared" si="15"/>
        <v>22.234693877551031</v>
      </c>
      <c r="Q123" s="16">
        <v>40</v>
      </c>
      <c r="R123" s="16">
        <v>50</v>
      </c>
      <c r="S123" s="44">
        <f t="shared" si="23"/>
        <v>8</v>
      </c>
      <c r="U123" s="29">
        <f t="shared" si="24"/>
        <v>8.3999999999999986</v>
      </c>
      <c r="V123" s="29" t="str">
        <f t="shared" si="25"/>
        <v/>
      </c>
      <c r="W123" s="29" t="str">
        <f t="shared" si="26"/>
        <v/>
      </c>
      <c r="X123" s="29" t="str">
        <f t="shared" si="27"/>
        <v/>
      </c>
      <c r="Z123" s="29" t="str">
        <f t="shared" si="16"/>
        <v/>
      </c>
      <c r="AA123" s="29" t="str">
        <f t="shared" si="17"/>
        <v/>
      </c>
      <c r="AB123" s="29" t="str">
        <f t="shared" si="18"/>
        <v/>
      </c>
      <c r="AC123" s="29" t="str">
        <f t="shared" si="19"/>
        <v/>
      </c>
    </row>
    <row r="124" spans="1:29" ht="15">
      <c r="A124" s="49" t="s">
        <v>58</v>
      </c>
      <c r="B124" s="18">
        <f>IF(ISNUMBER('05'!A3),'05'!A3,"")</f>
        <v>41760</v>
      </c>
      <c r="C124" s="12" t="str">
        <f>'05'!B3</f>
        <v>Th</v>
      </c>
      <c r="D124" s="12">
        <f>IF(ISNUMBER('05'!C3),'05'!C3,"")</f>
        <v>33.6</v>
      </c>
      <c r="E124" s="42">
        <f t="shared" si="20"/>
        <v>5</v>
      </c>
      <c r="F124" s="12" t="str">
        <f>'05'!E3</f>
        <v>NE</v>
      </c>
      <c r="G124" s="12" t="str">
        <f>IF(ISNUMBER('05'!F3),'05'!F3,"")</f>
        <v/>
      </c>
      <c r="H124" s="33">
        <f>'05'!G3</f>
        <v>29</v>
      </c>
      <c r="I124" s="17">
        <f t="shared" si="21"/>
        <v>4.6000000000000014</v>
      </c>
      <c r="J124" s="2"/>
      <c r="K124" s="12" t="str">
        <f t="shared" si="22"/>
        <v/>
      </c>
      <c r="L124"/>
      <c r="P124" s="15">
        <f t="shared" si="15"/>
        <v>22.234693877551031</v>
      </c>
      <c r="Q124" s="16">
        <v>40</v>
      </c>
      <c r="R124" s="16">
        <v>50</v>
      </c>
      <c r="S124" s="44">
        <f t="shared" si="23"/>
        <v>3</v>
      </c>
      <c r="U124" s="29">
        <f t="shared" si="24"/>
        <v>4.6000000000000014</v>
      </c>
      <c r="V124" s="29" t="str">
        <f t="shared" si="25"/>
        <v/>
      </c>
      <c r="W124" s="29" t="str">
        <f t="shared" si="26"/>
        <v/>
      </c>
      <c r="X124" s="29" t="str">
        <f t="shared" si="27"/>
        <v/>
      </c>
      <c r="Z124" s="29" t="str">
        <f t="shared" si="16"/>
        <v/>
      </c>
      <c r="AA124" s="29" t="str">
        <f t="shared" si="17"/>
        <v/>
      </c>
      <c r="AB124" s="29" t="str">
        <f t="shared" si="18"/>
        <v/>
      </c>
      <c r="AC124" s="29" t="str">
        <f t="shared" si="19"/>
        <v/>
      </c>
    </row>
    <row r="125" spans="1:29" ht="15">
      <c r="A125" s="49"/>
      <c r="B125" s="18">
        <f>IF(ISNUMBER('05'!A4),'05'!A4,"")</f>
        <v>41761</v>
      </c>
      <c r="C125" s="12" t="str">
        <f>'05'!B4</f>
        <v>F</v>
      </c>
      <c r="D125" s="12">
        <f>IF(ISNUMBER('05'!C4),'05'!C4,"")</f>
        <v>15.4</v>
      </c>
      <c r="E125" s="42">
        <f t="shared" si="20"/>
        <v>5</v>
      </c>
      <c r="F125" s="12" t="str">
        <f>'05'!E4</f>
        <v>NE</v>
      </c>
      <c r="G125" s="12" t="str">
        <f>IF(ISNUMBER('05'!F4),'05'!F4,"")</f>
        <v/>
      </c>
      <c r="H125" s="33">
        <f>'05'!G4</f>
        <v>17</v>
      </c>
      <c r="I125" s="17">
        <f t="shared" si="21"/>
        <v>-1.5999999999999996</v>
      </c>
      <c r="J125" s="2"/>
      <c r="K125" s="12" t="str">
        <f t="shared" si="22"/>
        <v/>
      </c>
      <c r="L125"/>
      <c r="P125" s="15">
        <f t="shared" si="15"/>
        <v>22.234693877551031</v>
      </c>
      <c r="Q125" s="16">
        <v>40</v>
      </c>
      <c r="R125" s="16">
        <v>50</v>
      </c>
      <c r="S125" s="44">
        <f t="shared" si="23"/>
        <v>3</v>
      </c>
      <c r="U125" s="29">
        <f t="shared" si="24"/>
        <v>-1.5999999999999996</v>
      </c>
      <c r="V125" s="29" t="str">
        <f t="shared" si="25"/>
        <v/>
      </c>
      <c r="W125" s="29" t="str">
        <f t="shared" si="26"/>
        <v/>
      </c>
      <c r="X125" s="29" t="str">
        <f t="shared" si="27"/>
        <v/>
      </c>
      <c r="Z125" s="29" t="str">
        <f t="shared" si="16"/>
        <v/>
      </c>
      <c r="AA125" s="29" t="str">
        <f t="shared" si="17"/>
        <v/>
      </c>
      <c r="AB125" s="29" t="str">
        <f t="shared" si="18"/>
        <v/>
      </c>
      <c r="AC125" s="29" t="str">
        <f t="shared" si="19"/>
        <v/>
      </c>
    </row>
    <row r="126" spans="1:29" ht="15">
      <c r="A126" s="49"/>
      <c r="B126" s="18">
        <f>IF(ISNUMBER('05'!A5),'05'!A5,"")</f>
        <v>41762</v>
      </c>
      <c r="C126" s="12" t="str">
        <f>'05'!B5</f>
        <v>Sa</v>
      </c>
      <c r="D126" s="12">
        <f>IF(ISNUMBER('05'!C5),'05'!C5,"")</f>
        <v>13.3</v>
      </c>
      <c r="E126" s="42">
        <f t="shared" si="20"/>
        <v>5</v>
      </c>
      <c r="F126" s="12" t="str">
        <f>'05'!E5</f>
        <v>W</v>
      </c>
      <c r="G126" s="12" t="str">
        <f>IF(ISNUMBER('05'!F5),'05'!F5,"")</f>
        <v/>
      </c>
      <c r="H126" s="33">
        <f>'05'!G5</f>
        <v>19</v>
      </c>
      <c r="I126" s="17">
        <f t="shared" si="21"/>
        <v>-5.6999999999999993</v>
      </c>
      <c r="J126" s="2"/>
      <c r="K126" s="12" t="str">
        <f t="shared" si="22"/>
        <v/>
      </c>
      <c r="L126"/>
      <c r="P126" s="15">
        <f t="shared" si="15"/>
        <v>22.234693877551031</v>
      </c>
      <c r="Q126" s="16">
        <v>40</v>
      </c>
      <c r="R126" s="16">
        <v>50</v>
      </c>
      <c r="S126" s="44">
        <f t="shared" si="23"/>
        <v>13</v>
      </c>
      <c r="U126" s="29">
        <f t="shared" si="24"/>
        <v>-5.6999999999999993</v>
      </c>
      <c r="V126" s="29" t="str">
        <f t="shared" si="25"/>
        <v/>
      </c>
      <c r="W126" s="29" t="str">
        <f t="shared" si="26"/>
        <v/>
      </c>
      <c r="X126" s="29" t="str">
        <f t="shared" si="27"/>
        <v/>
      </c>
      <c r="Z126" s="29" t="str">
        <f t="shared" si="16"/>
        <v/>
      </c>
      <c r="AA126" s="29" t="str">
        <f t="shared" si="17"/>
        <v/>
      </c>
      <c r="AB126" s="29" t="str">
        <f t="shared" si="18"/>
        <v/>
      </c>
      <c r="AC126" s="29" t="str">
        <f t="shared" si="19"/>
        <v/>
      </c>
    </row>
    <row r="127" spans="1:29" ht="15">
      <c r="A127" s="49"/>
      <c r="B127" s="18">
        <f>IF(ISNUMBER('05'!A6),'05'!A6,"")</f>
        <v>41763</v>
      </c>
      <c r="C127" s="12" t="str">
        <f>'05'!B6</f>
        <v>Su</v>
      </c>
      <c r="D127" s="12">
        <f>IF(ISNUMBER('05'!C6),'05'!C6,"")</f>
        <v>18.7</v>
      </c>
      <c r="E127" s="42">
        <f t="shared" si="20"/>
        <v>5</v>
      </c>
      <c r="F127" s="12" t="str">
        <f>'05'!E6</f>
        <v>SW</v>
      </c>
      <c r="G127" s="12" t="str">
        <f>IF(ISNUMBER('05'!F6),'05'!F6,"")</f>
        <v/>
      </c>
      <c r="H127" s="33">
        <f>'05'!G6</f>
        <v>22</v>
      </c>
      <c r="I127" s="17">
        <f t="shared" si="21"/>
        <v>-3.3000000000000007</v>
      </c>
      <c r="J127" s="2"/>
      <c r="K127" s="12" t="str">
        <f t="shared" si="22"/>
        <v/>
      </c>
      <c r="L127"/>
      <c r="P127" s="15">
        <f t="shared" si="15"/>
        <v>22.234693877551031</v>
      </c>
      <c r="Q127" s="16">
        <v>40</v>
      </c>
      <c r="R127" s="16">
        <v>50</v>
      </c>
      <c r="S127" s="44">
        <f t="shared" si="23"/>
        <v>11</v>
      </c>
      <c r="U127" s="29">
        <f t="shared" si="24"/>
        <v>-3.3000000000000007</v>
      </c>
      <c r="V127" s="29" t="str">
        <f t="shared" si="25"/>
        <v/>
      </c>
      <c r="W127" s="29" t="str">
        <f t="shared" si="26"/>
        <v/>
      </c>
      <c r="X127" s="29" t="str">
        <f t="shared" si="27"/>
        <v/>
      </c>
      <c r="Z127" s="29" t="str">
        <f t="shared" si="16"/>
        <v/>
      </c>
      <c r="AA127" s="29" t="str">
        <f t="shared" si="17"/>
        <v/>
      </c>
      <c r="AB127" s="29" t="str">
        <f t="shared" si="18"/>
        <v/>
      </c>
      <c r="AC127" s="29" t="str">
        <f t="shared" si="19"/>
        <v/>
      </c>
    </row>
    <row r="128" spans="1:29" ht="15">
      <c r="A128" s="49"/>
      <c r="B128" s="18">
        <f>IF(ISNUMBER('05'!A7),'05'!A7,"")</f>
        <v>41764</v>
      </c>
      <c r="C128" s="12" t="str">
        <f>'05'!B7</f>
        <v>M</v>
      </c>
      <c r="D128" s="12">
        <f>IF(ISNUMBER('05'!C7),'05'!C7,"")</f>
        <v>27.1</v>
      </c>
      <c r="E128" s="42">
        <f t="shared" si="20"/>
        <v>5</v>
      </c>
      <c r="F128" s="12" t="str">
        <f>'05'!E7</f>
        <v>S</v>
      </c>
      <c r="G128" s="12" t="str">
        <f>IF(ISNUMBER('05'!F7),'05'!F7,"")</f>
        <v/>
      </c>
      <c r="H128" s="33">
        <f>'05'!G7</f>
        <v>26</v>
      </c>
      <c r="I128" s="17">
        <f t="shared" si="21"/>
        <v>1.1000000000000014</v>
      </c>
      <c r="J128" s="2"/>
      <c r="K128" s="12" t="str">
        <f t="shared" si="22"/>
        <v/>
      </c>
      <c r="L128"/>
      <c r="P128" s="15">
        <f t="shared" si="15"/>
        <v>22.234693877551031</v>
      </c>
      <c r="Q128" s="16">
        <v>40</v>
      </c>
      <c r="R128" s="16">
        <v>50</v>
      </c>
      <c r="S128" s="44">
        <f t="shared" si="23"/>
        <v>9</v>
      </c>
      <c r="U128" s="29">
        <f t="shared" si="24"/>
        <v>1.1000000000000014</v>
      </c>
      <c r="V128" s="29" t="str">
        <f t="shared" si="25"/>
        <v/>
      </c>
      <c r="W128" s="29" t="str">
        <f t="shared" si="26"/>
        <v/>
      </c>
      <c r="X128" s="29" t="str">
        <f t="shared" si="27"/>
        <v/>
      </c>
      <c r="Z128" s="29" t="str">
        <f t="shared" si="16"/>
        <v/>
      </c>
      <c r="AA128" s="29" t="str">
        <f t="shared" si="17"/>
        <v/>
      </c>
      <c r="AB128" s="29" t="str">
        <f t="shared" si="18"/>
        <v/>
      </c>
      <c r="AC128" s="29" t="str">
        <f t="shared" si="19"/>
        <v/>
      </c>
    </row>
    <row r="129" spans="1:29" ht="15">
      <c r="A129" s="49"/>
      <c r="B129" s="18">
        <f>IF(ISNUMBER('05'!A8),'05'!A8,"")</f>
        <v>41765</v>
      </c>
      <c r="C129" s="12" t="str">
        <f>'05'!B8</f>
        <v>Tu</v>
      </c>
      <c r="D129" s="12">
        <f>IF(ISNUMBER('05'!C8),'05'!C8,"")</f>
        <v>18.7</v>
      </c>
      <c r="E129" s="42">
        <f t="shared" si="20"/>
        <v>5</v>
      </c>
      <c r="F129" s="12" t="str">
        <f>'05'!E8</f>
        <v>WSW</v>
      </c>
      <c r="G129" s="12" t="str">
        <f>IF(ISNUMBER('05'!F8),'05'!F8,"")</f>
        <v/>
      </c>
      <c r="H129" s="33">
        <f>'05'!G8</f>
        <v>13</v>
      </c>
      <c r="I129" s="17">
        <f t="shared" si="21"/>
        <v>5.6999999999999993</v>
      </c>
      <c r="J129" s="2"/>
      <c r="K129" s="12" t="str">
        <f t="shared" si="22"/>
        <v/>
      </c>
      <c r="L129"/>
      <c r="P129" s="15">
        <f t="shared" si="15"/>
        <v>22.234693877551031</v>
      </c>
      <c r="Q129" s="16">
        <v>40</v>
      </c>
      <c r="R129" s="16">
        <v>50</v>
      </c>
      <c r="S129" s="44">
        <f t="shared" si="23"/>
        <v>12</v>
      </c>
      <c r="U129" s="29">
        <f t="shared" si="24"/>
        <v>5.6999999999999993</v>
      </c>
      <c r="V129" s="29" t="str">
        <f t="shared" si="25"/>
        <v/>
      </c>
      <c r="W129" s="29" t="str">
        <f t="shared" si="26"/>
        <v/>
      </c>
      <c r="X129" s="29" t="str">
        <f t="shared" si="27"/>
        <v/>
      </c>
      <c r="Z129" s="29" t="str">
        <f t="shared" si="16"/>
        <v/>
      </c>
      <c r="AA129" s="29" t="str">
        <f t="shared" si="17"/>
        <v/>
      </c>
      <c r="AB129" s="29" t="str">
        <f t="shared" si="18"/>
        <v/>
      </c>
      <c r="AC129" s="29" t="str">
        <f t="shared" si="19"/>
        <v/>
      </c>
    </row>
    <row r="130" spans="1:29" ht="15">
      <c r="A130" s="49"/>
      <c r="B130" s="18">
        <f>IF(ISNUMBER('05'!A9),'05'!A9,"")</f>
        <v>41766</v>
      </c>
      <c r="C130" s="12" t="str">
        <f>'05'!B9</f>
        <v>W</v>
      </c>
      <c r="D130" s="12">
        <f>IF(ISNUMBER('05'!C9),'05'!C9,"")</f>
        <v>15.8</v>
      </c>
      <c r="E130" s="42">
        <f t="shared" si="20"/>
        <v>5</v>
      </c>
      <c r="F130" s="12" t="str">
        <f>'05'!E9</f>
        <v>WSW</v>
      </c>
      <c r="G130" s="12" t="str">
        <f>IF(ISNUMBER('05'!F9),'05'!F9,"")</f>
        <v/>
      </c>
      <c r="H130" s="33">
        <f>'05'!G9</f>
        <v>12</v>
      </c>
      <c r="I130" s="17">
        <f t="shared" si="21"/>
        <v>3.8000000000000007</v>
      </c>
      <c r="J130" s="2"/>
      <c r="K130" s="12" t="str">
        <f t="shared" si="22"/>
        <v/>
      </c>
      <c r="L130"/>
      <c r="P130" s="15">
        <f t="shared" si="15"/>
        <v>22.234693877551031</v>
      </c>
      <c r="Q130" s="16">
        <v>40</v>
      </c>
      <c r="R130" s="16">
        <v>50</v>
      </c>
      <c r="S130" s="44">
        <f t="shared" si="23"/>
        <v>12</v>
      </c>
      <c r="U130" s="29">
        <f t="shared" si="24"/>
        <v>3.8000000000000007</v>
      </c>
      <c r="V130" s="29" t="str">
        <f t="shared" si="25"/>
        <v/>
      </c>
      <c r="W130" s="29" t="str">
        <f t="shared" si="26"/>
        <v/>
      </c>
      <c r="X130" s="29" t="str">
        <f t="shared" si="27"/>
        <v/>
      </c>
      <c r="Z130" s="29" t="str">
        <f t="shared" si="16"/>
        <v/>
      </c>
      <c r="AA130" s="29" t="str">
        <f t="shared" si="17"/>
        <v/>
      </c>
      <c r="AB130" s="29" t="str">
        <f t="shared" si="18"/>
        <v/>
      </c>
      <c r="AC130" s="29" t="str">
        <f t="shared" si="19"/>
        <v/>
      </c>
    </row>
    <row r="131" spans="1:29" ht="15">
      <c r="A131" s="49"/>
      <c r="B131" s="18">
        <f>IF(ISNUMBER('05'!A10),'05'!A10,"")</f>
        <v>41767</v>
      </c>
      <c r="C131" s="12" t="str">
        <f>'05'!B10</f>
        <v>Th</v>
      </c>
      <c r="D131" s="12">
        <f>IF(ISNUMBER('05'!C10),'05'!C10,"")</f>
        <v>17.100000000000001</v>
      </c>
      <c r="E131" s="42">
        <f t="shared" si="20"/>
        <v>5</v>
      </c>
      <c r="F131" s="12" t="str">
        <f>'05'!E10</f>
        <v>SW</v>
      </c>
      <c r="G131" s="12" t="str">
        <f>IF(ISNUMBER('05'!F10),'05'!F10,"")</f>
        <v/>
      </c>
      <c r="H131" s="33">
        <f>'05'!G10</f>
        <v>12</v>
      </c>
      <c r="I131" s="17">
        <f t="shared" si="21"/>
        <v>5.1000000000000014</v>
      </c>
      <c r="J131" s="2"/>
      <c r="K131" s="12" t="str">
        <f t="shared" si="22"/>
        <v/>
      </c>
      <c r="L131"/>
      <c r="P131" s="15">
        <f t="shared" si="15"/>
        <v>22.234693877551031</v>
      </c>
      <c r="Q131" s="16">
        <v>40</v>
      </c>
      <c r="R131" s="16">
        <v>50</v>
      </c>
      <c r="S131" s="44">
        <f t="shared" si="23"/>
        <v>11</v>
      </c>
      <c r="U131" s="29">
        <f t="shared" si="24"/>
        <v>5.1000000000000014</v>
      </c>
      <c r="V131" s="29" t="str">
        <f t="shared" si="25"/>
        <v/>
      </c>
      <c r="W131" s="29" t="str">
        <f t="shared" si="26"/>
        <v/>
      </c>
      <c r="X131" s="29" t="str">
        <f t="shared" si="27"/>
        <v/>
      </c>
      <c r="Z131" s="29" t="str">
        <f t="shared" si="16"/>
        <v/>
      </c>
      <c r="AA131" s="29" t="str">
        <f t="shared" si="17"/>
        <v/>
      </c>
      <c r="AB131" s="29" t="str">
        <f t="shared" si="18"/>
        <v/>
      </c>
      <c r="AC131" s="29" t="str">
        <f t="shared" si="19"/>
        <v/>
      </c>
    </row>
    <row r="132" spans="1:29" ht="15">
      <c r="A132" s="49"/>
      <c r="B132" s="18">
        <f>IF(ISNUMBER('05'!A11),'05'!A11,"")</f>
        <v>41768</v>
      </c>
      <c r="C132" s="12" t="str">
        <f>'05'!B11</f>
        <v>F</v>
      </c>
      <c r="D132" s="12">
        <f>IF(ISNUMBER('05'!C11),'05'!C11,"")</f>
        <v>11.3</v>
      </c>
      <c r="E132" s="42">
        <f t="shared" si="20"/>
        <v>5</v>
      </c>
      <c r="F132" s="12" t="str">
        <f>'05'!E11</f>
        <v>W</v>
      </c>
      <c r="G132" s="12" t="str">
        <f>IF(ISNUMBER('05'!F11),'05'!F11,"")</f>
        <v/>
      </c>
      <c r="H132" s="33">
        <f>'05'!G11</f>
        <v>14</v>
      </c>
      <c r="I132" s="17">
        <f t="shared" si="21"/>
        <v>-2.6999999999999993</v>
      </c>
      <c r="J132" s="2"/>
      <c r="K132" s="12" t="str">
        <f t="shared" si="22"/>
        <v/>
      </c>
      <c r="L132"/>
      <c r="P132" s="15">
        <f t="shared" si="15"/>
        <v>22.234693877551031</v>
      </c>
      <c r="Q132" s="16">
        <v>40</v>
      </c>
      <c r="R132" s="16">
        <v>50</v>
      </c>
      <c r="S132" s="44">
        <f t="shared" si="23"/>
        <v>13</v>
      </c>
      <c r="U132" s="29">
        <f t="shared" si="24"/>
        <v>-2.6999999999999993</v>
      </c>
      <c r="V132" s="29" t="str">
        <f t="shared" si="25"/>
        <v/>
      </c>
      <c r="W132" s="29" t="str">
        <f t="shared" si="26"/>
        <v/>
      </c>
      <c r="X132" s="29" t="str">
        <f t="shared" si="27"/>
        <v/>
      </c>
      <c r="Z132" s="29" t="str">
        <f t="shared" si="16"/>
        <v/>
      </c>
      <c r="AA132" s="29" t="str">
        <f t="shared" si="17"/>
        <v/>
      </c>
      <c r="AB132" s="29" t="str">
        <f t="shared" si="18"/>
        <v/>
      </c>
      <c r="AC132" s="29" t="str">
        <f t="shared" si="19"/>
        <v/>
      </c>
    </row>
    <row r="133" spans="1:29" ht="15">
      <c r="A133" s="49"/>
      <c r="B133" s="18">
        <f>IF(ISNUMBER('05'!A12),'05'!A12,"")</f>
        <v>41769</v>
      </c>
      <c r="C133" s="12" t="str">
        <f>'05'!B12</f>
        <v>Sa</v>
      </c>
      <c r="D133" s="12">
        <f>IF(ISNUMBER('05'!C12),'05'!C12,"")</f>
        <v>16.600000000000001</v>
      </c>
      <c r="E133" s="42">
        <f t="shared" ref="E133:E196" si="29">MONTH(B133)</f>
        <v>5</v>
      </c>
      <c r="F133" s="12" t="str">
        <f>'05'!E12</f>
        <v>WSW</v>
      </c>
      <c r="G133" s="12" t="str">
        <f>IF(ISNUMBER('05'!F12),'05'!F12,"")</f>
        <v/>
      </c>
      <c r="H133" s="33">
        <f>'05'!G12</f>
        <v>12</v>
      </c>
      <c r="I133" s="17">
        <f t="shared" si="21"/>
        <v>4.6000000000000014</v>
      </c>
      <c r="J133" s="2"/>
      <c r="K133" s="12" t="str">
        <f t="shared" si="22"/>
        <v/>
      </c>
      <c r="L133"/>
      <c r="P133" s="15">
        <f t="shared" ref="P133:P196" si="30">$N$7</f>
        <v>22.234693877551031</v>
      </c>
      <c r="Q133" s="16">
        <v>40</v>
      </c>
      <c r="R133" s="16">
        <v>50</v>
      </c>
      <c r="S133" s="44">
        <f t="shared" ref="S133:S196" si="31">MATCH(F133,$D$379:$D$394,)</f>
        <v>12</v>
      </c>
      <c r="U133" s="29">
        <f t="shared" si="24"/>
        <v>4.6000000000000014</v>
      </c>
      <c r="V133" s="29" t="str">
        <f t="shared" si="25"/>
        <v/>
      </c>
      <c r="W133" s="29" t="str">
        <f t="shared" si="26"/>
        <v/>
      </c>
      <c r="X133" s="29" t="str">
        <f t="shared" si="27"/>
        <v/>
      </c>
      <c r="Z133" s="29" t="str">
        <f t="shared" ref="Z133:Z196" si="32">IF(AND(Z$1&lt;$K133,$K133&lt;Z$2,$D133&lt;50),$K133,"")</f>
        <v/>
      </c>
      <c r="AA133" s="29" t="str">
        <f t="shared" ref="AA133:AA196" si="33">IF(AND(AA$1&lt;$K133,$K133&lt;AA$2,$D133&gt;=50),$K133,"")</f>
        <v/>
      </c>
      <c r="AB133" s="29" t="str">
        <f t="shared" ref="AB133:AB196" si="34">IF(AND(AB$1&lt;=$K133,$K133&lt;=AB$2,$D133&lt;50),$K133,"")</f>
        <v/>
      </c>
      <c r="AC133" s="29" t="str">
        <f t="shared" ref="AC133:AC196" si="35">IF(AND(AC$1&lt;=$K133,$K133&lt;=AC$2,$D133&gt;=50),$K133,"")</f>
        <v/>
      </c>
    </row>
    <row r="134" spans="1:29" ht="15">
      <c r="A134" s="49"/>
      <c r="B134" s="18">
        <f>IF(ISNUMBER('05'!A13),'05'!A13,"")</f>
        <v>41770</v>
      </c>
      <c r="C134" s="12" t="str">
        <f>'05'!B13</f>
        <v>Su</v>
      </c>
      <c r="D134" s="12">
        <f>IF(ISNUMBER('05'!C13),'05'!C13,"")</f>
        <v>5.4</v>
      </c>
      <c r="E134" s="42">
        <f t="shared" si="29"/>
        <v>5</v>
      </c>
      <c r="F134" s="12" t="str">
        <f>'05'!E13</f>
        <v>W</v>
      </c>
      <c r="G134" s="12" t="str">
        <f>IF(ISNUMBER('05'!F13),'05'!F13,"")</f>
        <v/>
      </c>
      <c r="H134" s="33">
        <f>'05'!G13</f>
        <v>6</v>
      </c>
      <c r="I134" s="17">
        <f t="shared" ref="I134:I150" si="36">IF(AND(ISNUMBER($D134),ISNUMBER(H134)),$D134-H134,"")</f>
        <v>-0.59999999999999964</v>
      </c>
      <c r="J134" s="2"/>
      <c r="K134" s="12" t="str">
        <f t="shared" ref="K134:K197" si="37">IF(AND(ISNUMBER($D134),ISNUMBER(J134)),$D134-J134,"")</f>
        <v/>
      </c>
      <c r="L134"/>
      <c r="P134" s="15">
        <f t="shared" si="30"/>
        <v>22.234693877551031</v>
      </c>
      <c r="Q134" s="16">
        <v>40</v>
      </c>
      <c r="R134" s="16">
        <v>50</v>
      </c>
      <c r="S134" s="44">
        <f t="shared" si="31"/>
        <v>13</v>
      </c>
      <c r="U134" s="29">
        <f t="shared" ref="U134:U197" si="38">IF(AND(U$1&lt;$I134,$I134&lt;U$2,$D134&lt;50),$I134,"")</f>
        <v>-0.59999999999999964</v>
      </c>
      <c r="V134" s="29" t="str">
        <f t="shared" ref="V134:V197" si="39">IF(AND(V$1&lt;$I134,$I134&lt;V$2,$D134&gt;=50),$I134,"")</f>
        <v/>
      </c>
      <c r="W134" s="29" t="str">
        <f t="shared" ref="W134:W197" si="40">IF(AND(W$1&lt;=$I134,$I134&lt;=W$2,$D134&lt;50),$I134,"")</f>
        <v/>
      </c>
      <c r="X134" s="29" t="str">
        <f t="shared" ref="X134:X197" si="41">IF(AND(X$1&lt;=$I134,$I134&lt;=X$2,$D134&gt;=50),$I134,"")</f>
        <v/>
      </c>
      <c r="Z134" s="29" t="str">
        <f t="shared" si="32"/>
        <v/>
      </c>
      <c r="AA134" s="29" t="str">
        <f t="shared" si="33"/>
        <v/>
      </c>
      <c r="AB134" s="29" t="str">
        <f t="shared" si="34"/>
        <v/>
      </c>
      <c r="AC134" s="29" t="str">
        <f t="shared" si="35"/>
        <v/>
      </c>
    </row>
    <row r="135" spans="1:29" ht="15">
      <c r="A135" s="49"/>
      <c r="B135" s="18">
        <f>IF(ISNUMBER('05'!A14),'05'!A14,"")</f>
        <v>41771</v>
      </c>
      <c r="C135" s="12" t="str">
        <f>'05'!B14</f>
        <v>M</v>
      </c>
      <c r="D135" s="12">
        <f>IF(ISNUMBER('05'!C14),'05'!C14,"")</f>
        <v>4.5999999999999996</v>
      </c>
      <c r="E135" s="42">
        <f t="shared" si="29"/>
        <v>5</v>
      </c>
      <c r="F135" s="12" t="str">
        <f>'05'!E14</f>
        <v>WNW</v>
      </c>
      <c r="G135" s="12" t="str">
        <f>IF(ISNUMBER('05'!F14),'05'!F14,"")</f>
        <v/>
      </c>
      <c r="H135" s="33">
        <f>'05'!G14</f>
        <v>9</v>
      </c>
      <c r="I135" s="17">
        <f t="shared" si="36"/>
        <v>-4.4000000000000004</v>
      </c>
      <c r="J135" s="2"/>
      <c r="K135" s="12" t="str">
        <f t="shared" si="37"/>
        <v/>
      </c>
      <c r="L135"/>
      <c r="P135" s="15">
        <f t="shared" si="30"/>
        <v>22.234693877551031</v>
      </c>
      <c r="Q135" s="16">
        <v>40</v>
      </c>
      <c r="R135" s="16">
        <v>50</v>
      </c>
      <c r="S135" s="44">
        <f t="shared" si="31"/>
        <v>14</v>
      </c>
      <c r="U135" s="29">
        <f t="shared" si="38"/>
        <v>-4.4000000000000004</v>
      </c>
      <c r="V135" s="29" t="str">
        <f t="shared" si="39"/>
        <v/>
      </c>
      <c r="W135" s="29" t="str">
        <f t="shared" si="40"/>
        <v/>
      </c>
      <c r="X135" s="29" t="str">
        <f t="shared" si="41"/>
        <v/>
      </c>
      <c r="Z135" s="29" t="str">
        <f t="shared" si="32"/>
        <v/>
      </c>
      <c r="AA135" s="29" t="str">
        <f t="shared" si="33"/>
        <v/>
      </c>
      <c r="AB135" s="29" t="str">
        <f t="shared" si="34"/>
        <v/>
      </c>
      <c r="AC135" s="29" t="str">
        <f t="shared" si="35"/>
        <v/>
      </c>
    </row>
    <row r="136" spans="1:29" ht="15">
      <c r="A136" s="49"/>
      <c r="B136" s="18">
        <f>IF(ISNUMBER('05'!A15),'05'!A15,"")</f>
        <v>41772</v>
      </c>
      <c r="C136" s="12" t="str">
        <f>'05'!B15</f>
        <v>Tu</v>
      </c>
      <c r="D136" s="12">
        <f>IF(ISNUMBER('05'!C15),'05'!C15,"")</f>
        <v>7.1</v>
      </c>
      <c r="E136" s="42">
        <f t="shared" si="29"/>
        <v>5</v>
      </c>
      <c r="F136" s="12" t="str">
        <f>'05'!E15</f>
        <v>NNW</v>
      </c>
      <c r="G136" s="12" t="str">
        <f>IF(ISNUMBER('05'!F15),'05'!F15,"")</f>
        <v/>
      </c>
      <c r="H136" s="33">
        <f>'05'!G15</f>
        <v>15</v>
      </c>
      <c r="I136" s="17">
        <f t="shared" si="36"/>
        <v>-7.9</v>
      </c>
      <c r="J136" s="2"/>
      <c r="K136" s="12" t="str">
        <f t="shared" si="37"/>
        <v/>
      </c>
      <c r="L136"/>
      <c r="P136" s="15">
        <f t="shared" si="30"/>
        <v>22.234693877551031</v>
      </c>
      <c r="Q136" s="16">
        <v>40</v>
      </c>
      <c r="R136" s="16">
        <v>50</v>
      </c>
      <c r="S136" s="44">
        <f t="shared" si="31"/>
        <v>16</v>
      </c>
      <c r="U136" s="29">
        <f t="shared" si="38"/>
        <v>-7.9</v>
      </c>
      <c r="V136" s="29" t="str">
        <f t="shared" si="39"/>
        <v/>
      </c>
      <c r="W136" s="29" t="str">
        <f t="shared" si="40"/>
        <v/>
      </c>
      <c r="X136" s="29" t="str">
        <f t="shared" si="41"/>
        <v/>
      </c>
      <c r="Z136" s="29" t="str">
        <f t="shared" si="32"/>
        <v/>
      </c>
      <c r="AA136" s="29" t="str">
        <f t="shared" si="33"/>
        <v/>
      </c>
      <c r="AB136" s="29" t="str">
        <f t="shared" si="34"/>
        <v/>
      </c>
      <c r="AC136" s="29" t="str">
        <f t="shared" si="35"/>
        <v/>
      </c>
    </row>
    <row r="137" spans="1:29" ht="15">
      <c r="A137" s="49"/>
      <c r="B137" s="18">
        <f>IF(ISNUMBER('05'!A16),'05'!A16,"")</f>
        <v>41773</v>
      </c>
      <c r="C137" s="12" t="str">
        <f>'05'!B16</f>
        <v>W</v>
      </c>
      <c r="D137" s="12">
        <f>IF(ISNUMBER('05'!C16),'05'!C16,"")</f>
        <v>8.8000000000000007</v>
      </c>
      <c r="E137" s="42">
        <f t="shared" si="29"/>
        <v>5</v>
      </c>
      <c r="F137" s="12" t="str">
        <f>'05'!E16</f>
        <v>NW</v>
      </c>
      <c r="G137" s="12" t="str">
        <f>IF(ISNUMBER('05'!F16),'05'!F16,"")</f>
        <v/>
      </c>
      <c r="H137" s="33">
        <f>'05'!G16</f>
        <v>16</v>
      </c>
      <c r="I137" s="17">
        <f t="shared" si="36"/>
        <v>-7.1999999999999993</v>
      </c>
      <c r="J137" s="2"/>
      <c r="K137" s="12" t="str">
        <f t="shared" si="37"/>
        <v/>
      </c>
      <c r="L137"/>
      <c r="P137" s="15">
        <f t="shared" si="30"/>
        <v>22.234693877551031</v>
      </c>
      <c r="Q137" s="16">
        <v>40</v>
      </c>
      <c r="R137" s="16">
        <v>50</v>
      </c>
      <c r="S137" s="44">
        <f t="shared" si="31"/>
        <v>15</v>
      </c>
      <c r="U137" s="29">
        <f t="shared" si="38"/>
        <v>-7.1999999999999993</v>
      </c>
      <c r="V137" s="29" t="str">
        <f t="shared" si="39"/>
        <v/>
      </c>
      <c r="W137" s="29" t="str">
        <f t="shared" si="40"/>
        <v/>
      </c>
      <c r="X137" s="29" t="str">
        <f t="shared" si="41"/>
        <v/>
      </c>
      <c r="Z137" s="29" t="str">
        <f t="shared" si="32"/>
        <v/>
      </c>
      <c r="AA137" s="29" t="str">
        <f t="shared" si="33"/>
        <v/>
      </c>
      <c r="AB137" s="29" t="str">
        <f t="shared" si="34"/>
        <v/>
      </c>
      <c r="AC137" s="29" t="str">
        <f t="shared" si="35"/>
        <v/>
      </c>
    </row>
    <row r="138" spans="1:29" ht="15">
      <c r="A138" s="49"/>
      <c r="B138" s="18">
        <f>IF(ISNUMBER('05'!A17),'05'!A17,"")</f>
        <v>41774</v>
      </c>
      <c r="C138" s="12" t="str">
        <f>'05'!B17</f>
        <v>Th</v>
      </c>
      <c r="D138" s="12">
        <f>IF(ISNUMBER('05'!C17),'05'!C17,"")</f>
        <v>10.8</v>
      </c>
      <c r="E138" s="42">
        <f t="shared" si="29"/>
        <v>5</v>
      </c>
      <c r="F138" s="12" t="str">
        <f>'05'!E17</f>
        <v>WNW</v>
      </c>
      <c r="G138" s="12" t="str">
        <f>IF(ISNUMBER('05'!F17),'05'!F17,"")</f>
        <v/>
      </c>
      <c r="H138" s="33">
        <f>'05'!G17</f>
        <v>19</v>
      </c>
      <c r="I138" s="17">
        <f t="shared" si="36"/>
        <v>-8.1999999999999993</v>
      </c>
      <c r="J138" s="2"/>
      <c r="K138" s="12" t="str">
        <f t="shared" si="37"/>
        <v/>
      </c>
      <c r="L138"/>
      <c r="P138" s="15">
        <f t="shared" si="30"/>
        <v>22.234693877551031</v>
      </c>
      <c r="Q138" s="16">
        <v>40</v>
      </c>
      <c r="R138" s="16">
        <v>50</v>
      </c>
      <c r="S138" s="44">
        <f t="shared" si="31"/>
        <v>14</v>
      </c>
      <c r="U138" s="29">
        <f t="shared" si="38"/>
        <v>-8.1999999999999993</v>
      </c>
      <c r="V138" s="29" t="str">
        <f t="shared" si="39"/>
        <v/>
      </c>
      <c r="W138" s="29" t="str">
        <f t="shared" si="40"/>
        <v/>
      </c>
      <c r="X138" s="29" t="str">
        <f t="shared" si="41"/>
        <v/>
      </c>
      <c r="Z138" s="29" t="str">
        <f t="shared" si="32"/>
        <v/>
      </c>
      <c r="AA138" s="29" t="str">
        <f t="shared" si="33"/>
        <v/>
      </c>
      <c r="AB138" s="29" t="str">
        <f t="shared" si="34"/>
        <v/>
      </c>
      <c r="AC138" s="29" t="str">
        <f t="shared" si="35"/>
        <v/>
      </c>
    </row>
    <row r="139" spans="1:29" ht="15">
      <c r="A139" s="49"/>
      <c r="B139" s="18">
        <f>IF(ISNUMBER('05'!A18),'05'!A18,"")</f>
        <v>41775</v>
      </c>
      <c r="C139" s="12" t="str">
        <f>'05'!B18</f>
        <v>F</v>
      </c>
      <c r="D139" s="12">
        <f>IF(ISNUMBER('05'!C18),'05'!C18,"")</f>
        <v>18.8</v>
      </c>
      <c r="E139" s="42">
        <f t="shared" si="29"/>
        <v>5</v>
      </c>
      <c r="F139" s="12" t="str">
        <f>'05'!E18</f>
        <v>WSW</v>
      </c>
      <c r="G139" s="12" t="str">
        <f>IF(ISNUMBER('05'!F18),'05'!F18,"")</f>
        <v/>
      </c>
      <c r="H139" s="33">
        <f>'05'!G18</f>
        <v>26</v>
      </c>
      <c r="I139" s="17">
        <f t="shared" si="36"/>
        <v>-7.1999999999999993</v>
      </c>
      <c r="J139" s="2"/>
      <c r="K139" s="12" t="str">
        <f t="shared" si="37"/>
        <v/>
      </c>
      <c r="L139"/>
      <c r="P139" s="15">
        <f t="shared" si="30"/>
        <v>22.234693877551031</v>
      </c>
      <c r="Q139" s="16">
        <v>40</v>
      </c>
      <c r="R139" s="16">
        <v>50</v>
      </c>
      <c r="S139" s="44">
        <f t="shared" si="31"/>
        <v>12</v>
      </c>
      <c r="U139" s="29">
        <f t="shared" si="38"/>
        <v>-7.1999999999999993</v>
      </c>
      <c r="V139" s="29" t="str">
        <f t="shared" si="39"/>
        <v/>
      </c>
      <c r="W139" s="29" t="str">
        <f t="shared" si="40"/>
        <v/>
      </c>
      <c r="X139" s="29" t="str">
        <f t="shared" si="41"/>
        <v/>
      </c>
      <c r="Z139" s="29" t="str">
        <f t="shared" si="32"/>
        <v/>
      </c>
      <c r="AA139" s="29" t="str">
        <f t="shared" si="33"/>
        <v/>
      </c>
      <c r="AB139" s="29" t="str">
        <f t="shared" si="34"/>
        <v/>
      </c>
      <c r="AC139" s="29" t="str">
        <f t="shared" si="35"/>
        <v/>
      </c>
    </row>
    <row r="140" spans="1:29" ht="15">
      <c r="A140" s="49"/>
      <c r="B140" s="18">
        <f>IF(ISNUMBER('05'!A19),'05'!A19,"")</f>
        <v>41776</v>
      </c>
      <c r="C140" s="12" t="str">
        <f>'05'!B19</f>
        <v>Sa</v>
      </c>
      <c r="D140" s="12">
        <f>IF(ISNUMBER('05'!C19),'05'!C19,"")</f>
        <v>15.4</v>
      </c>
      <c r="E140" s="42">
        <f t="shared" si="29"/>
        <v>5</v>
      </c>
      <c r="F140" s="12" t="str">
        <f>'05'!E19</f>
        <v>WSW</v>
      </c>
      <c r="G140" s="12" t="str">
        <f>IF(ISNUMBER('05'!F19),'05'!F19,"")</f>
        <v/>
      </c>
      <c r="H140" s="33">
        <f>'05'!G19</f>
        <v>21</v>
      </c>
      <c r="I140" s="17">
        <f t="shared" si="36"/>
        <v>-5.6</v>
      </c>
      <c r="J140" s="2"/>
      <c r="K140" s="12" t="str">
        <f t="shared" si="37"/>
        <v/>
      </c>
      <c r="L140"/>
      <c r="P140" s="15">
        <f t="shared" si="30"/>
        <v>22.234693877551031</v>
      </c>
      <c r="Q140" s="16">
        <v>40</v>
      </c>
      <c r="R140" s="16">
        <v>50</v>
      </c>
      <c r="S140" s="44">
        <f t="shared" si="31"/>
        <v>12</v>
      </c>
      <c r="U140" s="29">
        <f t="shared" si="38"/>
        <v>-5.6</v>
      </c>
      <c r="V140" s="29" t="str">
        <f t="shared" si="39"/>
        <v/>
      </c>
      <c r="W140" s="29" t="str">
        <f t="shared" si="40"/>
        <v/>
      </c>
      <c r="X140" s="29" t="str">
        <f t="shared" si="41"/>
        <v/>
      </c>
      <c r="Z140" s="29" t="str">
        <f t="shared" si="32"/>
        <v/>
      </c>
      <c r="AA140" s="29" t="str">
        <f t="shared" si="33"/>
        <v/>
      </c>
      <c r="AB140" s="29" t="str">
        <f t="shared" si="34"/>
        <v/>
      </c>
      <c r="AC140" s="29" t="str">
        <f t="shared" si="35"/>
        <v/>
      </c>
    </row>
    <row r="141" spans="1:29" ht="15">
      <c r="A141" s="49"/>
      <c r="B141" s="18">
        <f>IF(ISNUMBER('05'!A20),'05'!A20,"")</f>
        <v>41777</v>
      </c>
      <c r="C141" s="12" t="str">
        <f>'05'!B20</f>
        <v>Su</v>
      </c>
      <c r="D141" s="12">
        <f>IF(ISNUMBER('05'!C20),'05'!C20,"")</f>
        <v>21.2</v>
      </c>
      <c r="E141" s="42">
        <f t="shared" si="29"/>
        <v>5</v>
      </c>
      <c r="F141" s="12" t="str">
        <f>'05'!E20</f>
        <v>S</v>
      </c>
      <c r="G141" s="12" t="str">
        <f>IF(ISNUMBER('05'!F20),'05'!F20,"")</f>
        <v/>
      </c>
      <c r="H141" s="33">
        <f>'05'!G20</f>
        <v>25</v>
      </c>
      <c r="I141" s="17">
        <f t="shared" si="36"/>
        <v>-3.8000000000000007</v>
      </c>
      <c r="J141" s="2"/>
      <c r="K141" s="12" t="str">
        <f t="shared" si="37"/>
        <v/>
      </c>
      <c r="L141"/>
      <c r="P141" s="15">
        <f t="shared" si="30"/>
        <v>22.234693877551031</v>
      </c>
      <c r="Q141" s="16">
        <v>40</v>
      </c>
      <c r="R141" s="16">
        <v>50</v>
      </c>
      <c r="S141" s="44">
        <f t="shared" si="31"/>
        <v>9</v>
      </c>
      <c r="U141" s="29">
        <f t="shared" si="38"/>
        <v>-3.8000000000000007</v>
      </c>
      <c r="V141" s="29" t="str">
        <f t="shared" si="39"/>
        <v/>
      </c>
      <c r="W141" s="29" t="str">
        <f t="shared" si="40"/>
        <v/>
      </c>
      <c r="X141" s="29" t="str">
        <f t="shared" si="41"/>
        <v/>
      </c>
      <c r="Z141" s="29" t="str">
        <f t="shared" si="32"/>
        <v/>
      </c>
      <c r="AA141" s="29" t="str">
        <f t="shared" si="33"/>
        <v/>
      </c>
      <c r="AB141" s="29" t="str">
        <f t="shared" si="34"/>
        <v/>
      </c>
      <c r="AC141" s="29" t="str">
        <f t="shared" si="35"/>
        <v/>
      </c>
    </row>
    <row r="142" spans="1:29" ht="15">
      <c r="A142" s="49"/>
      <c r="B142" s="18">
        <f>IF(ISNUMBER('05'!A21),'05'!A21,"")</f>
        <v>41778</v>
      </c>
      <c r="C142" s="12" t="str">
        <f>'05'!B21</f>
        <v>M</v>
      </c>
      <c r="D142" s="12">
        <f>IF(ISNUMBER('05'!C21),'05'!C21,"")</f>
        <v>22.1</v>
      </c>
      <c r="E142" s="42">
        <f t="shared" si="29"/>
        <v>5</v>
      </c>
      <c r="F142" s="12" t="str">
        <f>'05'!E21</f>
        <v>SE</v>
      </c>
      <c r="G142" s="12" t="str">
        <f>IF(ISNUMBER('05'!F21),'05'!F21,"")</f>
        <v/>
      </c>
      <c r="H142" s="33">
        <f>'05'!G21</f>
        <v>33</v>
      </c>
      <c r="I142" s="17">
        <f t="shared" si="36"/>
        <v>-10.899999999999999</v>
      </c>
      <c r="J142" s="2"/>
      <c r="K142" s="12" t="str">
        <f t="shared" si="37"/>
        <v/>
      </c>
      <c r="L142"/>
      <c r="P142" s="15">
        <f t="shared" si="30"/>
        <v>22.234693877551031</v>
      </c>
      <c r="Q142" s="16">
        <v>40</v>
      </c>
      <c r="R142" s="16">
        <v>50</v>
      </c>
      <c r="S142" s="44">
        <f t="shared" si="31"/>
        <v>7</v>
      </c>
      <c r="U142" s="29">
        <f t="shared" si="38"/>
        <v>-10.899999999999999</v>
      </c>
      <c r="V142" s="29" t="str">
        <f t="shared" si="39"/>
        <v/>
      </c>
      <c r="W142" s="29" t="str">
        <f t="shared" si="40"/>
        <v/>
      </c>
      <c r="X142" s="29" t="str">
        <f t="shared" si="41"/>
        <v/>
      </c>
      <c r="Z142" s="29" t="str">
        <f t="shared" si="32"/>
        <v/>
      </c>
      <c r="AA142" s="29" t="str">
        <f t="shared" si="33"/>
        <v/>
      </c>
      <c r="AB142" s="29" t="str">
        <f t="shared" si="34"/>
        <v/>
      </c>
      <c r="AC142" s="29" t="str">
        <f t="shared" si="35"/>
        <v/>
      </c>
    </row>
    <row r="143" spans="1:29" ht="15">
      <c r="A143" s="49"/>
      <c r="B143" s="18">
        <f>IF(ISNUMBER('05'!A22),'05'!A22,"")</f>
        <v>41779</v>
      </c>
      <c r="C143" s="12" t="str">
        <f>'05'!B22</f>
        <v>Tu</v>
      </c>
      <c r="D143" s="12">
        <f>IF(ISNUMBER('05'!C22),'05'!C22,"")</f>
        <v>35.799999999999997</v>
      </c>
      <c r="E143" s="42">
        <f t="shared" si="29"/>
        <v>5</v>
      </c>
      <c r="F143" s="12" t="str">
        <f>'05'!E22</f>
        <v>ESE</v>
      </c>
      <c r="G143" s="12" t="str">
        <f>IF(ISNUMBER('05'!F22),'05'!F22,"")</f>
        <v/>
      </c>
      <c r="H143" s="33">
        <f>'05'!G22</f>
        <v>28</v>
      </c>
      <c r="I143" s="17">
        <f t="shared" si="36"/>
        <v>7.7999999999999972</v>
      </c>
      <c r="J143" s="2"/>
      <c r="K143" s="12" t="str">
        <f t="shared" si="37"/>
        <v/>
      </c>
      <c r="L143"/>
      <c r="P143" s="15">
        <f t="shared" si="30"/>
        <v>22.234693877551031</v>
      </c>
      <c r="Q143" s="16">
        <v>40</v>
      </c>
      <c r="R143" s="16">
        <v>50</v>
      </c>
      <c r="S143" s="44">
        <f t="shared" si="31"/>
        <v>6</v>
      </c>
      <c r="U143" s="29">
        <f t="shared" si="38"/>
        <v>7.7999999999999972</v>
      </c>
      <c r="V143" s="29" t="str">
        <f t="shared" si="39"/>
        <v/>
      </c>
      <c r="W143" s="29" t="str">
        <f t="shared" si="40"/>
        <v/>
      </c>
      <c r="X143" s="29" t="str">
        <f t="shared" si="41"/>
        <v/>
      </c>
      <c r="Z143" s="29" t="str">
        <f t="shared" si="32"/>
        <v/>
      </c>
      <c r="AA143" s="29" t="str">
        <f t="shared" si="33"/>
        <v/>
      </c>
      <c r="AB143" s="29" t="str">
        <f t="shared" si="34"/>
        <v/>
      </c>
      <c r="AC143" s="29" t="str">
        <f t="shared" si="35"/>
        <v/>
      </c>
    </row>
    <row r="144" spans="1:29" ht="15">
      <c r="A144" s="49"/>
      <c r="B144" s="18">
        <f>IF(ISNUMBER('05'!A23),'05'!A23,"")</f>
        <v>41780</v>
      </c>
      <c r="C144" s="12" t="str">
        <f>'05'!B23</f>
        <v>W</v>
      </c>
      <c r="D144" s="12">
        <f>IF(ISNUMBER('05'!C23),'05'!C23,"")</f>
        <v>17.100000000000001</v>
      </c>
      <c r="E144" s="42">
        <f t="shared" si="29"/>
        <v>5</v>
      </c>
      <c r="F144" s="12" t="str">
        <f>'05'!E23</f>
        <v>SW</v>
      </c>
      <c r="G144" s="12" t="str">
        <f>IF(ISNUMBER('05'!F23),'05'!F23,"")</f>
        <v/>
      </c>
      <c r="H144" s="33">
        <f>'05'!G23</f>
        <v>17</v>
      </c>
      <c r="I144" s="17">
        <f t="shared" si="36"/>
        <v>0.10000000000000142</v>
      </c>
      <c r="J144" s="2"/>
      <c r="K144" s="12" t="str">
        <f t="shared" si="37"/>
        <v/>
      </c>
      <c r="L144"/>
      <c r="P144" s="15">
        <f t="shared" si="30"/>
        <v>22.234693877551031</v>
      </c>
      <c r="Q144" s="16">
        <v>40</v>
      </c>
      <c r="R144" s="16">
        <v>50</v>
      </c>
      <c r="S144" s="44">
        <f t="shared" si="31"/>
        <v>11</v>
      </c>
      <c r="U144" s="29">
        <f t="shared" si="38"/>
        <v>0.10000000000000142</v>
      </c>
      <c r="V144" s="29" t="str">
        <f t="shared" si="39"/>
        <v/>
      </c>
      <c r="W144" s="29" t="str">
        <f t="shared" si="40"/>
        <v/>
      </c>
      <c r="X144" s="29" t="str">
        <f t="shared" si="41"/>
        <v/>
      </c>
      <c r="Z144" s="29" t="str">
        <f t="shared" si="32"/>
        <v/>
      </c>
      <c r="AA144" s="29" t="str">
        <f t="shared" si="33"/>
        <v/>
      </c>
      <c r="AB144" s="29" t="str">
        <f t="shared" si="34"/>
        <v/>
      </c>
      <c r="AC144" s="29" t="str">
        <f t="shared" si="35"/>
        <v/>
      </c>
    </row>
    <row r="145" spans="1:29" ht="15">
      <c r="A145" s="49"/>
      <c r="B145" s="18">
        <f>IF(ISNUMBER('05'!A24),'05'!A24,"")</f>
        <v>41781</v>
      </c>
      <c r="C145" s="12" t="str">
        <f>'05'!B24</f>
        <v>Th</v>
      </c>
      <c r="D145" s="12">
        <f>IF(ISNUMBER('05'!C24),'05'!C24,"")</f>
        <v>10.5</v>
      </c>
      <c r="E145" s="42">
        <f t="shared" si="29"/>
        <v>5</v>
      </c>
      <c r="F145" s="12" t="str">
        <f>'05'!E24</f>
        <v>NE</v>
      </c>
      <c r="G145" s="12" t="str">
        <f>IF(ISNUMBER('05'!F24),'05'!F24,"")</f>
        <v/>
      </c>
      <c r="H145" s="33">
        <f>'05'!G24</f>
        <v>14</v>
      </c>
      <c r="I145" s="17">
        <f t="shared" si="36"/>
        <v>-3.5</v>
      </c>
      <c r="J145" s="2"/>
      <c r="K145" s="12" t="str">
        <f t="shared" si="37"/>
        <v/>
      </c>
      <c r="L145"/>
      <c r="P145" s="15">
        <f t="shared" si="30"/>
        <v>22.234693877551031</v>
      </c>
      <c r="Q145" s="16">
        <v>40</v>
      </c>
      <c r="R145" s="16">
        <v>50</v>
      </c>
      <c r="S145" s="44">
        <f t="shared" si="31"/>
        <v>3</v>
      </c>
      <c r="U145" s="29">
        <f t="shared" si="38"/>
        <v>-3.5</v>
      </c>
      <c r="V145" s="29" t="str">
        <f t="shared" si="39"/>
        <v/>
      </c>
      <c r="W145" s="29" t="str">
        <f t="shared" si="40"/>
        <v/>
      </c>
      <c r="X145" s="29" t="str">
        <f t="shared" si="41"/>
        <v/>
      </c>
      <c r="Z145" s="29" t="str">
        <f t="shared" si="32"/>
        <v/>
      </c>
      <c r="AA145" s="29" t="str">
        <f t="shared" si="33"/>
        <v/>
      </c>
      <c r="AB145" s="29" t="str">
        <f t="shared" si="34"/>
        <v/>
      </c>
      <c r="AC145" s="29" t="str">
        <f t="shared" si="35"/>
        <v/>
      </c>
    </row>
    <row r="146" spans="1:29" ht="15">
      <c r="A146" s="49"/>
      <c r="B146" s="18">
        <f>IF(ISNUMBER('05'!A25),'05'!A25,"")</f>
        <v>41782</v>
      </c>
      <c r="C146" s="12" t="str">
        <f>'05'!B25</f>
        <v>F</v>
      </c>
      <c r="D146" s="12">
        <f>IF(ISNUMBER('05'!C25),'05'!C25,"")</f>
        <v>11.3</v>
      </c>
      <c r="E146" s="42">
        <f t="shared" si="29"/>
        <v>5</v>
      </c>
      <c r="F146" s="12" t="str">
        <f>'05'!E25</f>
        <v>ESE</v>
      </c>
      <c r="G146" s="12" t="str">
        <f>IF(ISNUMBER('05'!F25),'05'!F25,"")</f>
        <v/>
      </c>
      <c r="H146" s="33">
        <f>'05'!G25</f>
        <v>18</v>
      </c>
      <c r="I146" s="17">
        <f t="shared" si="36"/>
        <v>-6.6999999999999993</v>
      </c>
      <c r="J146" s="2"/>
      <c r="K146" s="12" t="str">
        <f t="shared" si="37"/>
        <v/>
      </c>
      <c r="L146"/>
      <c r="P146" s="15">
        <f t="shared" si="30"/>
        <v>22.234693877551031</v>
      </c>
      <c r="Q146" s="16">
        <v>40</v>
      </c>
      <c r="R146" s="16">
        <v>50</v>
      </c>
      <c r="S146" s="44">
        <f t="shared" si="31"/>
        <v>6</v>
      </c>
      <c r="U146" s="29">
        <f t="shared" si="38"/>
        <v>-6.6999999999999993</v>
      </c>
      <c r="V146" s="29" t="str">
        <f t="shared" si="39"/>
        <v/>
      </c>
      <c r="W146" s="29" t="str">
        <f t="shared" si="40"/>
        <v/>
      </c>
      <c r="X146" s="29" t="str">
        <f t="shared" si="41"/>
        <v/>
      </c>
      <c r="Z146" s="29" t="str">
        <f t="shared" si="32"/>
        <v/>
      </c>
      <c r="AA146" s="29" t="str">
        <f t="shared" si="33"/>
        <v/>
      </c>
      <c r="AB146" s="29" t="str">
        <f t="shared" si="34"/>
        <v/>
      </c>
      <c r="AC146" s="29" t="str">
        <f t="shared" si="35"/>
        <v/>
      </c>
    </row>
    <row r="147" spans="1:29" ht="15">
      <c r="A147" s="49"/>
      <c r="B147" s="18">
        <f>IF(ISNUMBER('05'!A26),'05'!A26,"")</f>
        <v>41783</v>
      </c>
      <c r="C147" s="12" t="str">
        <f>'05'!B26</f>
        <v>Sa</v>
      </c>
      <c r="D147" s="12">
        <f>IF(ISNUMBER('05'!C26),'05'!C26,"")</f>
        <v>10.8</v>
      </c>
      <c r="E147" s="42">
        <f t="shared" si="29"/>
        <v>5</v>
      </c>
      <c r="F147" s="12" t="str">
        <f>'05'!E26</f>
        <v>ENE</v>
      </c>
      <c r="G147" s="12" t="str">
        <f>IF(ISNUMBER('05'!F26),'05'!F26,"")</f>
        <v/>
      </c>
      <c r="H147" s="33">
        <f>'05'!G26</f>
        <v>0</v>
      </c>
      <c r="I147" s="17">
        <f t="shared" si="36"/>
        <v>10.8</v>
      </c>
      <c r="J147" s="2"/>
      <c r="K147" s="12" t="str">
        <f t="shared" si="37"/>
        <v/>
      </c>
      <c r="L147"/>
      <c r="P147" s="15">
        <f t="shared" si="30"/>
        <v>22.234693877551031</v>
      </c>
      <c r="Q147" s="16">
        <v>40</v>
      </c>
      <c r="R147" s="16">
        <v>50</v>
      </c>
      <c r="S147" s="44">
        <f t="shared" si="31"/>
        <v>4</v>
      </c>
      <c r="U147" s="29">
        <f t="shared" si="38"/>
        <v>10.8</v>
      </c>
      <c r="V147" s="29" t="str">
        <f t="shared" si="39"/>
        <v/>
      </c>
      <c r="W147" s="29" t="str">
        <f t="shared" si="40"/>
        <v/>
      </c>
      <c r="X147" s="29" t="str">
        <f t="shared" si="41"/>
        <v/>
      </c>
      <c r="Z147" s="29" t="str">
        <f t="shared" si="32"/>
        <v/>
      </c>
      <c r="AA147" s="29" t="str">
        <f t="shared" si="33"/>
        <v/>
      </c>
      <c r="AB147" s="29" t="str">
        <f t="shared" si="34"/>
        <v/>
      </c>
      <c r="AC147" s="29" t="str">
        <f t="shared" si="35"/>
        <v/>
      </c>
    </row>
    <row r="148" spans="1:29" ht="15">
      <c r="A148" s="49"/>
      <c r="B148" s="18">
        <f>IF(ISNUMBER('05'!A27),'05'!A27,"")</f>
        <v>41784</v>
      </c>
      <c r="C148" s="12" t="str">
        <f>'05'!B27</f>
        <v>Su</v>
      </c>
      <c r="D148" s="12">
        <f>IF(ISNUMBER('05'!C27),'05'!C27,"")</f>
        <v>11.2</v>
      </c>
      <c r="E148" s="42">
        <f t="shared" si="29"/>
        <v>5</v>
      </c>
      <c r="F148" s="12" t="str">
        <f>'05'!E27</f>
        <v>S</v>
      </c>
      <c r="G148" s="12" t="str">
        <f>IF(ISNUMBER('05'!F27),'05'!F27,"")</f>
        <v/>
      </c>
      <c r="H148" s="33">
        <f>'05'!G27</f>
        <v>0</v>
      </c>
      <c r="I148" s="17">
        <f t="shared" si="36"/>
        <v>11.2</v>
      </c>
      <c r="J148" s="2"/>
      <c r="K148" s="12" t="str">
        <f t="shared" si="37"/>
        <v/>
      </c>
      <c r="L148"/>
      <c r="P148" s="15">
        <f t="shared" si="30"/>
        <v>22.234693877551031</v>
      </c>
      <c r="Q148" s="16">
        <v>40</v>
      </c>
      <c r="R148" s="16">
        <v>50</v>
      </c>
      <c r="S148" s="44">
        <f t="shared" si="31"/>
        <v>9</v>
      </c>
      <c r="U148" s="29">
        <f t="shared" si="38"/>
        <v>11.2</v>
      </c>
      <c r="V148" s="29" t="str">
        <f t="shared" si="39"/>
        <v/>
      </c>
      <c r="W148" s="29" t="str">
        <f t="shared" si="40"/>
        <v/>
      </c>
      <c r="X148" s="29" t="str">
        <f t="shared" si="41"/>
        <v/>
      </c>
      <c r="Z148" s="29" t="str">
        <f t="shared" si="32"/>
        <v/>
      </c>
      <c r="AA148" s="29" t="str">
        <f t="shared" si="33"/>
        <v/>
      </c>
      <c r="AB148" s="29" t="str">
        <f t="shared" si="34"/>
        <v/>
      </c>
      <c r="AC148" s="29" t="str">
        <f t="shared" si="35"/>
        <v/>
      </c>
    </row>
    <row r="149" spans="1:29" ht="15">
      <c r="A149" s="49"/>
      <c r="B149" s="18">
        <f>IF(ISNUMBER('05'!A28),'05'!A28,"")</f>
        <v>41785</v>
      </c>
      <c r="C149" s="12" t="str">
        <f>'05'!B28</f>
        <v>M</v>
      </c>
      <c r="D149" s="12">
        <f>IF(ISNUMBER('05'!C28),'05'!C28,"")</f>
        <v>13</v>
      </c>
      <c r="E149" s="42">
        <f t="shared" si="29"/>
        <v>5</v>
      </c>
      <c r="F149" s="12" t="str">
        <f>'05'!E28</f>
        <v>S</v>
      </c>
      <c r="G149" s="12" t="str">
        <f>IF(ISNUMBER('05'!F28),'05'!F28,"")</f>
        <v/>
      </c>
      <c r="H149" s="33">
        <f>'05'!G28</f>
        <v>14</v>
      </c>
      <c r="I149" s="17">
        <f t="shared" si="36"/>
        <v>-1</v>
      </c>
      <c r="J149" s="2"/>
      <c r="K149" s="12" t="str">
        <f t="shared" si="37"/>
        <v/>
      </c>
      <c r="L149"/>
      <c r="P149" s="15">
        <f t="shared" si="30"/>
        <v>22.234693877551031</v>
      </c>
      <c r="Q149" s="16">
        <v>40</v>
      </c>
      <c r="R149" s="16">
        <v>50</v>
      </c>
      <c r="S149" s="44">
        <f t="shared" si="31"/>
        <v>9</v>
      </c>
      <c r="U149" s="29">
        <f t="shared" si="38"/>
        <v>-1</v>
      </c>
      <c r="V149" s="29" t="str">
        <f t="shared" si="39"/>
        <v/>
      </c>
      <c r="W149" s="29" t="str">
        <f t="shared" si="40"/>
        <v/>
      </c>
      <c r="X149" s="29" t="str">
        <f t="shared" si="41"/>
        <v/>
      </c>
      <c r="Z149" s="29" t="str">
        <f t="shared" si="32"/>
        <v/>
      </c>
      <c r="AA149" s="29" t="str">
        <f t="shared" si="33"/>
        <v/>
      </c>
      <c r="AB149" s="29" t="str">
        <f t="shared" si="34"/>
        <v/>
      </c>
      <c r="AC149" s="29" t="str">
        <f t="shared" si="35"/>
        <v/>
      </c>
    </row>
    <row r="150" spans="1:29" ht="15">
      <c r="A150" s="49"/>
      <c r="B150" s="18">
        <f>IF(ISNUMBER('05'!A29),'05'!A29,"")</f>
        <v>41786</v>
      </c>
      <c r="C150" s="12" t="str">
        <f>'05'!B29</f>
        <v>Tu</v>
      </c>
      <c r="D150" s="12">
        <f>IF(ISNUMBER('05'!C29),'05'!C29,"")</f>
        <v>14.2</v>
      </c>
      <c r="E150" s="42">
        <f t="shared" si="29"/>
        <v>5</v>
      </c>
      <c r="F150" s="12" t="str">
        <f>'05'!E29</f>
        <v>N</v>
      </c>
      <c r="G150" s="12" t="str">
        <f>IF(ISNUMBER('05'!F29),'05'!F29,"")</f>
        <v/>
      </c>
      <c r="H150" s="33">
        <f>'05'!G29</f>
        <v>15</v>
      </c>
      <c r="I150" s="17">
        <f t="shared" si="36"/>
        <v>-0.80000000000000071</v>
      </c>
      <c r="J150" s="2"/>
      <c r="K150" s="12" t="str">
        <f t="shared" si="37"/>
        <v/>
      </c>
      <c r="L150"/>
      <c r="P150" s="15">
        <f t="shared" si="30"/>
        <v>22.234693877551031</v>
      </c>
      <c r="Q150" s="16">
        <v>40</v>
      </c>
      <c r="R150" s="16">
        <v>50</v>
      </c>
      <c r="S150" s="44">
        <f t="shared" si="31"/>
        <v>1</v>
      </c>
      <c r="U150" s="29">
        <f t="shared" si="38"/>
        <v>-0.80000000000000071</v>
      </c>
      <c r="V150" s="29" t="str">
        <f t="shared" si="39"/>
        <v/>
      </c>
      <c r="W150" s="29" t="str">
        <f t="shared" si="40"/>
        <v/>
      </c>
      <c r="X150" s="29" t="str">
        <f t="shared" si="41"/>
        <v/>
      </c>
      <c r="Z150" s="29" t="str">
        <f t="shared" si="32"/>
        <v/>
      </c>
      <c r="AA150" s="29" t="str">
        <f t="shared" si="33"/>
        <v/>
      </c>
      <c r="AB150" s="29" t="str">
        <f t="shared" si="34"/>
        <v/>
      </c>
      <c r="AC150" s="29" t="str">
        <f t="shared" si="35"/>
        <v/>
      </c>
    </row>
    <row r="151" spans="1:29" ht="15">
      <c r="A151" s="49"/>
      <c r="B151" s="18">
        <f>IF(ISNUMBER('05'!A30),'05'!A30,"")</f>
        <v>41787</v>
      </c>
      <c r="C151" s="12" t="str">
        <f>'05'!B30</f>
        <v>W</v>
      </c>
      <c r="D151" s="12">
        <f>IF(ISNUMBER('05'!C30),'05'!C30,"")</f>
        <v>7.5</v>
      </c>
      <c r="E151" s="42">
        <f t="shared" si="29"/>
        <v>5</v>
      </c>
      <c r="F151" s="12" t="str">
        <f>'05'!E30</f>
        <v>N</v>
      </c>
      <c r="G151" s="12" t="str">
        <f>IF(ISNUMBER('05'!F30),'05'!F30,"")</f>
        <v/>
      </c>
      <c r="H151" s="33">
        <f>'05'!G30</f>
        <v>10</v>
      </c>
      <c r="I151" s="17">
        <f>IF(AND(ISNUMBER($D151),ISNUMBER(H151)),$D151-H151,"")</f>
        <v>-2.5</v>
      </c>
      <c r="J151" s="2"/>
      <c r="K151" s="12" t="str">
        <f t="shared" si="37"/>
        <v/>
      </c>
      <c r="L151"/>
      <c r="P151" s="15">
        <f t="shared" si="30"/>
        <v>22.234693877551031</v>
      </c>
      <c r="Q151" s="16">
        <v>40</v>
      </c>
      <c r="R151" s="16">
        <v>50</v>
      </c>
      <c r="S151" s="44">
        <f t="shared" si="31"/>
        <v>1</v>
      </c>
      <c r="U151" s="29">
        <f>IF(AND(U$1&lt;$I151,$I151&lt;U$2,$D151&lt;50),$I151,"")</f>
        <v>-2.5</v>
      </c>
      <c r="V151" s="29" t="str">
        <f>IF(AND(V$1&lt;$I151,$I151&lt;V$2,$D151&gt;=50),$I151,"")</f>
        <v/>
      </c>
      <c r="W151" s="29" t="str">
        <f>IF(AND(W$1&lt;=$I151,$I151&lt;=W$2,$D151&lt;50),$I151,"")</f>
        <v/>
      </c>
      <c r="X151" s="29" t="str">
        <f>IF(AND(X$1&lt;=$I151,$I151&lt;=X$2,$D151&gt;=50),$I151,"")</f>
        <v/>
      </c>
      <c r="Z151" s="29" t="str">
        <f t="shared" si="32"/>
        <v/>
      </c>
      <c r="AA151" s="29" t="str">
        <f t="shared" si="33"/>
        <v/>
      </c>
      <c r="AB151" s="29" t="str">
        <f t="shared" si="34"/>
        <v/>
      </c>
      <c r="AC151" s="29" t="str">
        <f t="shared" si="35"/>
        <v/>
      </c>
    </row>
    <row r="152" spans="1:29" ht="15">
      <c r="A152" s="49"/>
      <c r="B152" s="18">
        <f>IF(ISNUMBER('05'!A31),'05'!A31,"")</f>
        <v>41788</v>
      </c>
      <c r="C152" s="12" t="str">
        <f>'05'!B31</f>
        <v>Th</v>
      </c>
      <c r="D152" s="12">
        <f>IF(ISNUMBER('05'!C31),'05'!C31,"")</f>
        <v>7.1</v>
      </c>
      <c r="E152" s="42">
        <f t="shared" si="29"/>
        <v>5</v>
      </c>
      <c r="F152" s="12" t="str">
        <f>'05'!E31</f>
        <v>NE</v>
      </c>
      <c r="G152" s="12" t="str">
        <f>IF(ISNUMBER('05'!F31),'05'!F31,"")</f>
        <v/>
      </c>
      <c r="H152" s="33">
        <f>'05'!G31</f>
        <v>12</v>
      </c>
      <c r="I152" s="41">
        <f t="shared" ref="I152:I215" si="42">IF(AND(ISNUMBER($D152),ISNUMBER(H152)),$D152-H152,"")</f>
        <v>-4.9000000000000004</v>
      </c>
      <c r="J152" s="2"/>
      <c r="K152" s="12" t="str">
        <f t="shared" si="37"/>
        <v/>
      </c>
      <c r="L152"/>
      <c r="P152" s="15">
        <f t="shared" si="30"/>
        <v>22.234693877551031</v>
      </c>
      <c r="Q152" s="16">
        <v>40</v>
      </c>
      <c r="R152" s="16">
        <v>50</v>
      </c>
      <c r="S152" s="44">
        <f t="shared" si="31"/>
        <v>3</v>
      </c>
      <c r="U152" s="29">
        <f>IF(AND(U$1&lt;$I152,$I152&lt;U$2,$D152&lt;50),$I152,"")</f>
        <v>-4.9000000000000004</v>
      </c>
      <c r="V152" s="29" t="str">
        <f>IF(AND(V$1&lt;$I152,$I152&lt;V$2,$D152&gt;=50),$I152,"")</f>
        <v/>
      </c>
      <c r="W152" s="29" t="str">
        <f>IF(AND(W$1&lt;=$I152,$I152&lt;=W$2,$D152&lt;50),$I152,"")</f>
        <v/>
      </c>
      <c r="X152" s="29" t="str">
        <f>IF(AND(X$1&lt;=$I152,$I152&lt;=X$2,$D152&gt;=50),$I152,"")</f>
        <v/>
      </c>
      <c r="Z152" s="29" t="str">
        <f t="shared" si="32"/>
        <v/>
      </c>
      <c r="AA152" s="29" t="str">
        <f t="shared" si="33"/>
        <v/>
      </c>
      <c r="AB152" s="29" t="str">
        <f t="shared" si="34"/>
        <v/>
      </c>
      <c r="AC152" s="29" t="str">
        <f t="shared" si="35"/>
        <v/>
      </c>
    </row>
    <row r="153" spans="1:29" ht="15">
      <c r="A153" s="49"/>
      <c r="B153" s="18">
        <f>IF(ISNUMBER('05'!A32),'05'!A32,"")</f>
        <v>41789</v>
      </c>
      <c r="C153" s="12" t="str">
        <f>'05'!B32</f>
        <v>F</v>
      </c>
      <c r="D153" s="12">
        <f>IF(ISNUMBER('05'!C32),'05'!C32,"")</f>
        <v>17.899999999999999</v>
      </c>
      <c r="E153" s="42">
        <f t="shared" si="29"/>
        <v>5</v>
      </c>
      <c r="F153" s="12" t="str">
        <f>'05'!E32</f>
        <v>ENE</v>
      </c>
      <c r="G153" s="12" t="str">
        <f>IF(ISNUMBER('05'!F32),'05'!F32,"")</f>
        <v/>
      </c>
      <c r="H153" s="33">
        <f>'05'!G32</f>
        <v>22</v>
      </c>
      <c r="I153" s="41">
        <f t="shared" si="42"/>
        <v>-4.1000000000000014</v>
      </c>
      <c r="J153" s="2"/>
      <c r="K153" s="12" t="str">
        <f t="shared" si="37"/>
        <v/>
      </c>
      <c r="L153"/>
      <c r="P153" s="15">
        <f t="shared" si="30"/>
        <v>22.234693877551031</v>
      </c>
      <c r="Q153" s="16">
        <v>40</v>
      </c>
      <c r="R153" s="16">
        <v>50</v>
      </c>
      <c r="S153" s="44">
        <f t="shared" si="31"/>
        <v>4</v>
      </c>
      <c r="U153" s="29">
        <f t="shared" si="38"/>
        <v>-4.1000000000000014</v>
      </c>
      <c r="V153" s="29" t="str">
        <f t="shared" si="39"/>
        <v/>
      </c>
      <c r="W153" s="29" t="str">
        <f t="shared" si="40"/>
        <v/>
      </c>
      <c r="X153" s="29" t="str">
        <f t="shared" si="41"/>
        <v/>
      </c>
      <c r="Z153" s="29" t="str">
        <f t="shared" si="32"/>
        <v/>
      </c>
      <c r="AA153" s="29" t="str">
        <f t="shared" si="33"/>
        <v/>
      </c>
      <c r="AB153" s="29" t="str">
        <f t="shared" si="34"/>
        <v/>
      </c>
      <c r="AC153" s="29" t="str">
        <f t="shared" si="35"/>
        <v/>
      </c>
    </row>
    <row r="154" spans="1:29" ht="15">
      <c r="A154" s="49"/>
      <c r="B154" s="18">
        <f>IF(ISNUMBER('05'!A33),'05'!A33,"")</f>
        <v>41790</v>
      </c>
      <c r="C154" s="12" t="str">
        <f>'05'!B33</f>
        <v>Sa</v>
      </c>
      <c r="D154" s="12">
        <f>IF(ISNUMBER('05'!C3),'05'!C3,"")</f>
        <v>33.6</v>
      </c>
      <c r="E154" s="42">
        <f t="shared" si="29"/>
        <v>5</v>
      </c>
      <c r="F154" s="12" t="str">
        <f>'05'!E33</f>
        <v>W</v>
      </c>
      <c r="G154" s="12" t="str">
        <f>IF(ISNUMBER('05'!F33),'05'!F33,"")</f>
        <v/>
      </c>
      <c r="H154" s="33">
        <f>'05'!G33</f>
        <v>28</v>
      </c>
      <c r="I154" s="41">
        <f t="shared" si="42"/>
        <v>5.6000000000000014</v>
      </c>
      <c r="J154" s="2"/>
      <c r="K154" s="12" t="str">
        <f t="shared" si="37"/>
        <v/>
      </c>
      <c r="L154"/>
      <c r="P154" s="15">
        <f t="shared" si="30"/>
        <v>22.234693877551031</v>
      </c>
      <c r="Q154" s="16">
        <v>40</v>
      </c>
      <c r="R154" s="16">
        <v>50</v>
      </c>
      <c r="S154" s="44">
        <f t="shared" si="31"/>
        <v>13</v>
      </c>
      <c r="U154" s="29">
        <f t="shared" si="38"/>
        <v>5.6000000000000014</v>
      </c>
      <c r="V154" s="29" t="str">
        <f t="shared" si="39"/>
        <v/>
      </c>
      <c r="W154" s="29" t="str">
        <f t="shared" si="40"/>
        <v/>
      </c>
      <c r="X154" s="29" t="str">
        <f t="shared" si="41"/>
        <v/>
      </c>
      <c r="Z154" s="29" t="str">
        <f t="shared" si="32"/>
        <v/>
      </c>
      <c r="AA154" s="29" t="str">
        <f t="shared" si="33"/>
        <v/>
      </c>
      <c r="AB154" s="29" t="str">
        <f t="shared" si="34"/>
        <v/>
      </c>
      <c r="AC154" s="29" t="str">
        <f t="shared" si="35"/>
        <v/>
      </c>
    </row>
    <row r="155" spans="1:29" ht="15">
      <c r="A155" s="49" t="s">
        <v>59</v>
      </c>
      <c r="B155" s="18">
        <f>IF(ISNUMBER('06'!A3),'06'!A3,"")</f>
        <v>41791</v>
      </c>
      <c r="C155" s="12" t="str">
        <f>'06'!B3</f>
        <v>Su</v>
      </c>
      <c r="D155" s="12">
        <f>IF(ISNUMBER('06'!C3),'06'!C3,"")</f>
        <v>16.3</v>
      </c>
      <c r="E155" s="42">
        <f t="shared" si="29"/>
        <v>6</v>
      </c>
      <c r="F155" s="12" t="str">
        <f>'06'!E3</f>
        <v>SW</v>
      </c>
      <c r="G155" s="12" t="str">
        <f>IF(ISNUMBER('06'!F3),'06'!F3,"")</f>
        <v/>
      </c>
      <c r="H155" s="33">
        <f>'06'!G3</f>
        <v>23</v>
      </c>
      <c r="I155" s="41">
        <f t="shared" si="42"/>
        <v>-6.6999999999999993</v>
      </c>
      <c r="J155" s="2"/>
      <c r="K155" s="12" t="str">
        <f t="shared" si="37"/>
        <v/>
      </c>
      <c r="L155"/>
      <c r="P155" s="15">
        <f t="shared" si="30"/>
        <v>22.234693877551031</v>
      </c>
      <c r="Q155" s="16">
        <v>40</v>
      </c>
      <c r="R155" s="16">
        <v>50</v>
      </c>
      <c r="S155" s="44">
        <f t="shared" si="31"/>
        <v>11</v>
      </c>
      <c r="U155" s="29">
        <f t="shared" si="38"/>
        <v>-6.6999999999999993</v>
      </c>
      <c r="V155" s="29" t="str">
        <f t="shared" si="39"/>
        <v/>
      </c>
      <c r="W155" s="29" t="str">
        <f t="shared" si="40"/>
        <v/>
      </c>
      <c r="X155" s="29" t="str">
        <f t="shared" si="41"/>
        <v/>
      </c>
      <c r="Z155" s="29" t="str">
        <f t="shared" si="32"/>
        <v/>
      </c>
      <c r="AA155" s="29" t="str">
        <f t="shared" si="33"/>
        <v/>
      </c>
      <c r="AB155" s="29" t="str">
        <f t="shared" si="34"/>
        <v/>
      </c>
      <c r="AC155" s="29" t="str">
        <f t="shared" si="35"/>
        <v/>
      </c>
    </row>
    <row r="156" spans="1:29" ht="15">
      <c r="A156" s="49"/>
      <c r="B156" s="18">
        <f>IF(ISNUMBER('06'!A4),'06'!A4,"")</f>
        <v>41792</v>
      </c>
      <c r="C156" s="12" t="str">
        <f>'06'!B4</f>
        <v>M</v>
      </c>
      <c r="D156" s="12">
        <f>IF(ISNUMBER('06'!C4),'06'!C4,"")</f>
        <v>26.7</v>
      </c>
      <c r="E156" s="42">
        <f t="shared" si="29"/>
        <v>6</v>
      </c>
      <c r="F156" s="12" t="str">
        <f>'06'!E4</f>
        <v>SW</v>
      </c>
      <c r="G156" s="12" t="str">
        <f>IF(ISNUMBER('06'!F4),'06'!F4,"")</f>
        <v/>
      </c>
      <c r="H156" s="33">
        <f>'06'!G4</f>
        <v>15</v>
      </c>
      <c r="I156" s="41">
        <f t="shared" si="42"/>
        <v>11.7</v>
      </c>
      <c r="J156" s="2"/>
      <c r="K156" s="12" t="str">
        <f t="shared" si="37"/>
        <v/>
      </c>
      <c r="L156"/>
      <c r="P156" s="15">
        <f t="shared" si="30"/>
        <v>22.234693877551031</v>
      </c>
      <c r="Q156" s="16">
        <v>40</v>
      </c>
      <c r="R156" s="16">
        <v>50</v>
      </c>
      <c r="S156" s="44">
        <f t="shared" si="31"/>
        <v>11</v>
      </c>
      <c r="U156" s="29">
        <f t="shared" si="38"/>
        <v>11.7</v>
      </c>
      <c r="V156" s="29" t="str">
        <f t="shared" si="39"/>
        <v/>
      </c>
      <c r="W156" s="29" t="str">
        <f t="shared" si="40"/>
        <v/>
      </c>
      <c r="X156" s="29" t="str">
        <f t="shared" si="41"/>
        <v/>
      </c>
      <c r="Z156" s="29" t="str">
        <f t="shared" si="32"/>
        <v/>
      </c>
      <c r="AA156" s="29" t="str">
        <f t="shared" si="33"/>
        <v/>
      </c>
      <c r="AB156" s="29" t="str">
        <f t="shared" si="34"/>
        <v/>
      </c>
      <c r="AC156" s="29" t="str">
        <f t="shared" si="35"/>
        <v/>
      </c>
    </row>
    <row r="157" spans="1:29" ht="15">
      <c r="A157" s="49"/>
      <c r="B157" s="18">
        <f>IF(ISNUMBER('06'!A5),'06'!A5,"")</f>
        <v>41793</v>
      </c>
      <c r="C157" s="12" t="str">
        <f>'06'!B5</f>
        <v>Tu</v>
      </c>
      <c r="D157" s="12">
        <f>IF(ISNUMBER('06'!C5),'06'!C5,"")</f>
        <v>14.2</v>
      </c>
      <c r="E157" s="42">
        <f t="shared" si="29"/>
        <v>6</v>
      </c>
      <c r="F157" s="12" t="str">
        <f>'06'!E5</f>
        <v>WSW</v>
      </c>
      <c r="G157" s="12" t="str">
        <f>IF(ISNUMBER('06'!F5),'06'!F5,"")</f>
        <v/>
      </c>
      <c r="H157" s="33">
        <f>'06'!G5</f>
        <v>14</v>
      </c>
      <c r="I157" s="41">
        <f t="shared" si="42"/>
        <v>0.19999999999999929</v>
      </c>
      <c r="J157" s="2"/>
      <c r="K157" s="12" t="str">
        <f t="shared" si="37"/>
        <v/>
      </c>
      <c r="L157"/>
      <c r="P157" s="15">
        <f t="shared" si="30"/>
        <v>22.234693877551031</v>
      </c>
      <c r="Q157" s="16">
        <v>40</v>
      </c>
      <c r="R157" s="16">
        <v>50</v>
      </c>
      <c r="S157" s="44">
        <f t="shared" si="31"/>
        <v>12</v>
      </c>
      <c r="U157" s="29">
        <f t="shared" si="38"/>
        <v>0.19999999999999929</v>
      </c>
      <c r="V157" s="29" t="str">
        <f t="shared" si="39"/>
        <v/>
      </c>
      <c r="W157" s="29" t="str">
        <f t="shared" si="40"/>
        <v/>
      </c>
      <c r="X157" s="29" t="str">
        <f t="shared" si="41"/>
        <v/>
      </c>
      <c r="Z157" s="29" t="str">
        <f t="shared" si="32"/>
        <v/>
      </c>
      <c r="AA157" s="29" t="str">
        <f t="shared" si="33"/>
        <v/>
      </c>
      <c r="AB157" s="29" t="str">
        <f t="shared" si="34"/>
        <v/>
      </c>
      <c r="AC157" s="29" t="str">
        <f t="shared" si="35"/>
        <v/>
      </c>
    </row>
    <row r="158" spans="1:29" ht="15">
      <c r="A158" s="49"/>
      <c r="B158" s="18">
        <f>IF(ISNUMBER('06'!A6),'06'!A6,"")</f>
        <v>41794</v>
      </c>
      <c r="C158" s="12" t="str">
        <f>'06'!B6</f>
        <v>W</v>
      </c>
      <c r="D158" s="12">
        <f>IF(ISNUMBER('06'!C6),'06'!C6,"")</f>
        <v>12.4</v>
      </c>
      <c r="E158" s="42">
        <f t="shared" si="29"/>
        <v>6</v>
      </c>
      <c r="F158" s="12" t="str">
        <f>'06'!E6</f>
        <v>NW</v>
      </c>
      <c r="G158" s="12" t="str">
        <f>IF(ISNUMBER('06'!F6),'06'!F6,"")</f>
        <v/>
      </c>
      <c r="H158" s="33">
        <f>'06'!G6</f>
        <v>15</v>
      </c>
      <c r="I158" s="41">
        <f t="shared" si="42"/>
        <v>-2.5999999999999996</v>
      </c>
      <c r="J158" s="2"/>
      <c r="K158" s="12" t="str">
        <f t="shared" si="37"/>
        <v/>
      </c>
      <c r="L158"/>
      <c r="P158" s="15">
        <f t="shared" si="30"/>
        <v>22.234693877551031</v>
      </c>
      <c r="Q158" s="16">
        <v>40</v>
      </c>
      <c r="R158" s="16">
        <v>50</v>
      </c>
      <c r="S158" s="44">
        <f t="shared" si="31"/>
        <v>15</v>
      </c>
      <c r="U158" s="29">
        <f t="shared" si="38"/>
        <v>-2.5999999999999996</v>
      </c>
      <c r="V158" s="29" t="str">
        <f t="shared" si="39"/>
        <v/>
      </c>
      <c r="W158" s="29" t="str">
        <f t="shared" si="40"/>
        <v/>
      </c>
      <c r="X158" s="29" t="str">
        <f t="shared" si="41"/>
        <v/>
      </c>
      <c r="Z158" s="29" t="str">
        <f t="shared" si="32"/>
        <v/>
      </c>
      <c r="AA158" s="29" t="str">
        <f t="shared" si="33"/>
        <v/>
      </c>
      <c r="AB158" s="29" t="str">
        <f t="shared" si="34"/>
        <v/>
      </c>
      <c r="AC158" s="29" t="str">
        <f t="shared" si="35"/>
        <v/>
      </c>
    </row>
    <row r="159" spans="1:29" ht="15">
      <c r="A159" s="49"/>
      <c r="B159" s="18">
        <f>IF(ISNUMBER('06'!A7),'06'!A7,"")</f>
        <v>41795</v>
      </c>
      <c r="C159" s="12" t="str">
        <f>'06'!B7</f>
        <v>Th</v>
      </c>
      <c r="D159" s="12">
        <f>IF(ISNUMBER('06'!C7),'06'!C7,"")</f>
        <v>10.4</v>
      </c>
      <c r="E159" s="42">
        <f t="shared" si="29"/>
        <v>6</v>
      </c>
      <c r="F159" s="12" t="str">
        <f>'06'!E7</f>
        <v>W</v>
      </c>
      <c r="G159" s="12" t="str">
        <f>IF(ISNUMBER('06'!F7),'06'!F7,"")</f>
        <v/>
      </c>
      <c r="H159" s="33">
        <f>'06'!G7</f>
        <v>12</v>
      </c>
      <c r="I159" s="41">
        <f t="shared" si="42"/>
        <v>-1.5999999999999996</v>
      </c>
      <c r="J159" s="2"/>
      <c r="K159" s="12" t="str">
        <f t="shared" si="37"/>
        <v/>
      </c>
      <c r="L159"/>
      <c r="P159" s="15">
        <f t="shared" si="30"/>
        <v>22.234693877551031</v>
      </c>
      <c r="Q159" s="16">
        <v>40</v>
      </c>
      <c r="R159" s="16">
        <v>50</v>
      </c>
      <c r="S159" s="44">
        <f t="shared" si="31"/>
        <v>13</v>
      </c>
      <c r="U159" s="29">
        <f t="shared" si="38"/>
        <v>-1.5999999999999996</v>
      </c>
      <c r="V159" s="29" t="str">
        <f t="shared" si="39"/>
        <v/>
      </c>
      <c r="W159" s="29" t="str">
        <f t="shared" si="40"/>
        <v/>
      </c>
      <c r="X159" s="29" t="str">
        <f t="shared" si="41"/>
        <v/>
      </c>
      <c r="Z159" s="29" t="str">
        <f t="shared" si="32"/>
        <v/>
      </c>
      <c r="AA159" s="29" t="str">
        <f t="shared" si="33"/>
        <v/>
      </c>
      <c r="AB159" s="29" t="str">
        <f t="shared" si="34"/>
        <v/>
      </c>
      <c r="AC159" s="29" t="str">
        <f t="shared" si="35"/>
        <v/>
      </c>
    </row>
    <row r="160" spans="1:29" ht="15">
      <c r="A160" s="49"/>
      <c r="B160" s="18">
        <f>IF(ISNUMBER('06'!A8),'06'!A8,"")</f>
        <v>41796</v>
      </c>
      <c r="C160" s="12" t="str">
        <f>'06'!B8</f>
        <v>F</v>
      </c>
      <c r="D160" s="12">
        <f>IF(ISNUMBER('06'!C8),'06'!C8,"")</f>
        <v>19.899999999999999</v>
      </c>
      <c r="E160" s="42">
        <f t="shared" si="29"/>
        <v>6</v>
      </c>
      <c r="F160" s="12" t="str">
        <f>'06'!E8</f>
        <v>ESE</v>
      </c>
      <c r="G160" s="12" t="str">
        <f>IF(ISNUMBER('06'!F8),'06'!F8,"")</f>
        <v/>
      </c>
      <c r="H160" s="33">
        <f>'06'!G8</f>
        <v>20</v>
      </c>
      <c r="I160" s="41">
        <f t="shared" si="42"/>
        <v>-0.10000000000000142</v>
      </c>
      <c r="J160" s="2"/>
      <c r="K160" s="12" t="str">
        <f t="shared" si="37"/>
        <v/>
      </c>
      <c r="L160"/>
      <c r="P160" s="15">
        <f t="shared" si="30"/>
        <v>22.234693877551031</v>
      </c>
      <c r="Q160" s="16">
        <v>40</v>
      </c>
      <c r="R160" s="16">
        <v>50</v>
      </c>
      <c r="S160" s="44">
        <f t="shared" si="31"/>
        <v>6</v>
      </c>
      <c r="U160" s="29">
        <f t="shared" si="38"/>
        <v>-0.10000000000000142</v>
      </c>
      <c r="V160" s="29" t="str">
        <f t="shared" si="39"/>
        <v/>
      </c>
      <c r="W160" s="29" t="str">
        <f t="shared" si="40"/>
        <v/>
      </c>
      <c r="X160" s="29" t="str">
        <f t="shared" si="41"/>
        <v/>
      </c>
      <c r="Z160" s="29" t="str">
        <f t="shared" si="32"/>
        <v/>
      </c>
      <c r="AA160" s="29" t="str">
        <f t="shared" si="33"/>
        <v/>
      </c>
      <c r="AB160" s="29" t="str">
        <f t="shared" si="34"/>
        <v/>
      </c>
      <c r="AC160" s="29" t="str">
        <f t="shared" si="35"/>
        <v/>
      </c>
    </row>
    <row r="161" spans="1:29" ht="15">
      <c r="A161" s="49"/>
      <c r="B161" s="18">
        <f>IF(ISNUMBER('06'!A9),'06'!A9,"")</f>
        <v>41797</v>
      </c>
      <c r="C161" s="12" t="str">
        <f>'06'!B9</f>
        <v>Sa</v>
      </c>
      <c r="D161" s="12">
        <f>IF(ISNUMBER('06'!C9),'06'!C9,"")</f>
        <v>20</v>
      </c>
      <c r="E161" s="42">
        <f t="shared" si="29"/>
        <v>6</v>
      </c>
      <c r="F161" s="12" t="str">
        <f>'06'!E9</f>
        <v>SSW</v>
      </c>
      <c r="G161" s="12" t="str">
        <f>IF(ISNUMBER('06'!F9),'06'!F9,"")</f>
        <v/>
      </c>
      <c r="H161" s="33">
        <f>'06'!G9</f>
        <v>20</v>
      </c>
      <c r="I161" s="41">
        <f t="shared" si="42"/>
        <v>0</v>
      </c>
      <c r="J161" s="2"/>
      <c r="K161" s="12" t="str">
        <f t="shared" si="37"/>
        <v/>
      </c>
      <c r="L161"/>
      <c r="P161" s="15">
        <f t="shared" si="30"/>
        <v>22.234693877551031</v>
      </c>
      <c r="Q161" s="16">
        <v>40</v>
      </c>
      <c r="R161" s="16">
        <v>50</v>
      </c>
      <c r="S161" s="44">
        <f t="shared" si="31"/>
        <v>10</v>
      </c>
      <c r="U161" s="29">
        <f t="shared" si="38"/>
        <v>0</v>
      </c>
      <c r="V161" s="29" t="str">
        <f t="shared" si="39"/>
        <v/>
      </c>
      <c r="W161" s="29" t="str">
        <f t="shared" si="40"/>
        <v/>
      </c>
      <c r="X161" s="29" t="str">
        <f t="shared" si="41"/>
        <v/>
      </c>
      <c r="Z161" s="29" t="str">
        <f t="shared" si="32"/>
        <v/>
      </c>
      <c r="AA161" s="29" t="str">
        <f t="shared" si="33"/>
        <v/>
      </c>
      <c r="AB161" s="29" t="str">
        <f t="shared" si="34"/>
        <v/>
      </c>
      <c r="AC161" s="29" t="str">
        <f t="shared" si="35"/>
        <v/>
      </c>
    </row>
    <row r="162" spans="1:29" ht="15">
      <c r="A162" s="49"/>
      <c r="B162" s="18">
        <f>IF(ISNUMBER('06'!A10),'06'!A10,"")</f>
        <v>41798</v>
      </c>
      <c r="C162" s="12" t="str">
        <f>'06'!B10</f>
        <v>Su</v>
      </c>
      <c r="D162" s="12">
        <f>IF(ISNUMBER('06'!C10),'06'!C10,"")</f>
        <v>17.899999999999999</v>
      </c>
      <c r="E162" s="42">
        <f t="shared" si="29"/>
        <v>6</v>
      </c>
      <c r="F162" s="12" t="str">
        <f>'06'!E10</f>
        <v>SSW</v>
      </c>
      <c r="G162" s="12" t="str">
        <f>IF(ISNUMBER('06'!F10),'06'!F10,"")</f>
        <v/>
      </c>
      <c r="H162" s="33">
        <f>'06'!G10</f>
        <v>13</v>
      </c>
      <c r="I162" s="41">
        <f t="shared" si="42"/>
        <v>4.8999999999999986</v>
      </c>
      <c r="J162" s="2"/>
      <c r="K162" s="12" t="str">
        <f t="shared" si="37"/>
        <v/>
      </c>
      <c r="L162"/>
      <c r="P162" s="15">
        <f t="shared" si="30"/>
        <v>22.234693877551031</v>
      </c>
      <c r="Q162" s="16">
        <v>40</v>
      </c>
      <c r="R162" s="16">
        <v>50</v>
      </c>
      <c r="S162" s="44">
        <f t="shared" si="31"/>
        <v>10</v>
      </c>
      <c r="U162" s="29">
        <f t="shared" si="38"/>
        <v>4.8999999999999986</v>
      </c>
      <c r="V162" s="29" t="str">
        <f t="shared" si="39"/>
        <v/>
      </c>
      <c r="W162" s="29" t="str">
        <f t="shared" si="40"/>
        <v/>
      </c>
      <c r="X162" s="29" t="str">
        <f t="shared" si="41"/>
        <v/>
      </c>
      <c r="Z162" s="29" t="str">
        <f t="shared" si="32"/>
        <v/>
      </c>
      <c r="AA162" s="29" t="str">
        <f t="shared" si="33"/>
        <v/>
      </c>
      <c r="AB162" s="29" t="str">
        <f t="shared" si="34"/>
        <v/>
      </c>
      <c r="AC162" s="29" t="str">
        <f t="shared" si="35"/>
        <v/>
      </c>
    </row>
    <row r="163" spans="1:29" ht="15">
      <c r="A163" s="49"/>
      <c r="B163" s="18">
        <f>IF(ISNUMBER('06'!A11),'06'!A11,"")</f>
        <v>41799</v>
      </c>
      <c r="C163" s="12" t="str">
        <f>'06'!B11</f>
        <v>M</v>
      </c>
      <c r="D163" s="12">
        <f>IF(ISNUMBER('06'!C11),'06'!C11,"")</f>
        <v>15.4</v>
      </c>
      <c r="E163" s="42">
        <f t="shared" si="29"/>
        <v>6</v>
      </c>
      <c r="F163" s="12" t="str">
        <f>'06'!E11</f>
        <v>SSE</v>
      </c>
      <c r="G163" s="12" t="str">
        <f>IF(ISNUMBER('06'!F11),'06'!F11,"")</f>
        <v/>
      </c>
      <c r="H163" s="33">
        <f>'06'!G11</f>
        <v>18</v>
      </c>
      <c r="I163" s="41">
        <f t="shared" si="42"/>
        <v>-2.5999999999999996</v>
      </c>
      <c r="J163" s="2"/>
      <c r="K163" s="12" t="str">
        <f t="shared" si="37"/>
        <v/>
      </c>
      <c r="L163"/>
      <c r="P163" s="15">
        <f t="shared" si="30"/>
        <v>22.234693877551031</v>
      </c>
      <c r="Q163" s="16">
        <v>40</v>
      </c>
      <c r="R163" s="16">
        <v>50</v>
      </c>
      <c r="S163" s="44">
        <f t="shared" si="31"/>
        <v>8</v>
      </c>
      <c r="U163" s="29">
        <f t="shared" si="38"/>
        <v>-2.5999999999999996</v>
      </c>
      <c r="V163" s="29" t="str">
        <f t="shared" si="39"/>
        <v/>
      </c>
      <c r="W163" s="29" t="str">
        <f t="shared" si="40"/>
        <v/>
      </c>
      <c r="X163" s="29" t="str">
        <f t="shared" si="41"/>
        <v/>
      </c>
      <c r="Z163" s="29" t="str">
        <f t="shared" si="32"/>
        <v/>
      </c>
      <c r="AA163" s="29" t="str">
        <f t="shared" si="33"/>
        <v/>
      </c>
      <c r="AB163" s="29" t="str">
        <f t="shared" si="34"/>
        <v/>
      </c>
      <c r="AC163" s="29" t="str">
        <f t="shared" si="35"/>
        <v/>
      </c>
    </row>
    <row r="164" spans="1:29" ht="15">
      <c r="A164" s="49"/>
      <c r="B164" s="18">
        <f>IF(ISNUMBER('06'!A12),'06'!A12,"")</f>
        <v>41800</v>
      </c>
      <c r="C164" s="12" t="str">
        <f>'06'!B12</f>
        <v>Tu</v>
      </c>
      <c r="D164" s="12">
        <f>IF(ISNUMBER('06'!C12),'06'!C12,"")</f>
        <v>41.7</v>
      </c>
      <c r="E164" s="42">
        <f t="shared" si="29"/>
        <v>6</v>
      </c>
      <c r="F164" s="12" t="str">
        <f>'06'!E12</f>
        <v>WSW</v>
      </c>
      <c r="G164" s="12" t="str">
        <f>IF(ISNUMBER('06'!F12),'06'!F12,"")</f>
        <v/>
      </c>
      <c r="H164" s="33">
        <f>'06'!G12</f>
        <v>13</v>
      </c>
      <c r="I164" s="41">
        <f t="shared" si="42"/>
        <v>28.700000000000003</v>
      </c>
      <c r="J164" s="2"/>
      <c r="K164" s="12" t="str">
        <f t="shared" si="37"/>
        <v/>
      </c>
      <c r="L164"/>
      <c r="P164" s="15">
        <f t="shared" si="30"/>
        <v>22.234693877551031</v>
      </c>
      <c r="Q164" s="16">
        <v>40</v>
      </c>
      <c r="R164" s="16">
        <v>50</v>
      </c>
      <c r="S164" s="44">
        <f t="shared" si="31"/>
        <v>12</v>
      </c>
      <c r="U164" s="29" t="str">
        <f t="shared" si="38"/>
        <v/>
      </c>
      <c r="V164" s="29" t="str">
        <f t="shared" si="39"/>
        <v/>
      </c>
      <c r="W164" s="29">
        <f t="shared" si="40"/>
        <v>28.700000000000003</v>
      </c>
      <c r="X164" s="29" t="str">
        <f t="shared" si="41"/>
        <v/>
      </c>
      <c r="Z164" s="29" t="str">
        <f t="shared" si="32"/>
        <v/>
      </c>
      <c r="AA164" s="29" t="str">
        <f t="shared" si="33"/>
        <v/>
      </c>
      <c r="AB164" s="29" t="str">
        <f t="shared" si="34"/>
        <v/>
      </c>
      <c r="AC164" s="29" t="str">
        <f t="shared" si="35"/>
        <v/>
      </c>
    </row>
    <row r="165" spans="1:29" ht="15">
      <c r="A165" s="49"/>
      <c r="B165" s="18">
        <f>IF(ISNUMBER('06'!A13),'06'!A13,"")</f>
        <v>41801</v>
      </c>
      <c r="C165" s="12" t="str">
        <f>'06'!B13</f>
        <v>W</v>
      </c>
      <c r="D165" s="12">
        <f>IF(ISNUMBER('06'!C13),'06'!C13,"")</f>
        <v>25</v>
      </c>
      <c r="E165" s="42">
        <f t="shared" si="29"/>
        <v>6</v>
      </c>
      <c r="F165" s="12" t="str">
        <f>'06'!E13</f>
        <v>SW</v>
      </c>
      <c r="G165" s="12" t="str">
        <f>IF(ISNUMBER('06'!F13),'06'!F13,"")</f>
        <v/>
      </c>
      <c r="H165" s="33">
        <f>'06'!G13</f>
        <v>15</v>
      </c>
      <c r="I165" s="41">
        <f t="shared" si="42"/>
        <v>10</v>
      </c>
      <c r="J165" s="2"/>
      <c r="K165" s="12" t="str">
        <f t="shared" si="37"/>
        <v/>
      </c>
      <c r="L165"/>
      <c r="P165" s="15">
        <f t="shared" si="30"/>
        <v>22.234693877551031</v>
      </c>
      <c r="Q165" s="16">
        <v>40</v>
      </c>
      <c r="R165" s="16">
        <v>50</v>
      </c>
      <c r="S165" s="44">
        <f t="shared" si="31"/>
        <v>11</v>
      </c>
      <c r="U165" s="29">
        <f t="shared" si="38"/>
        <v>10</v>
      </c>
      <c r="V165" s="29" t="str">
        <f t="shared" si="39"/>
        <v/>
      </c>
      <c r="W165" s="29" t="str">
        <f t="shared" si="40"/>
        <v/>
      </c>
      <c r="X165" s="29" t="str">
        <f t="shared" si="41"/>
        <v/>
      </c>
      <c r="Z165" s="29" t="str">
        <f t="shared" si="32"/>
        <v/>
      </c>
      <c r="AA165" s="29" t="str">
        <f t="shared" si="33"/>
        <v/>
      </c>
      <c r="AB165" s="29" t="str">
        <f t="shared" si="34"/>
        <v/>
      </c>
      <c r="AC165" s="29" t="str">
        <f t="shared" si="35"/>
        <v/>
      </c>
    </row>
    <row r="166" spans="1:29" ht="15">
      <c r="A166" s="49"/>
      <c r="B166" s="18">
        <f>IF(ISNUMBER('06'!A14),'06'!A14,"")</f>
        <v>41802</v>
      </c>
      <c r="C166" s="12" t="str">
        <f>'06'!B14</f>
        <v>Th</v>
      </c>
      <c r="D166" s="12">
        <f>IF(ISNUMBER('06'!C14),'06'!C14,"")</f>
        <v>18.3</v>
      </c>
      <c r="E166" s="42">
        <f t="shared" si="29"/>
        <v>6</v>
      </c>
      <c r="F166" s="12" t="str">
        <f>'06'!E14</f>
        <v>W</v>
      </c>
      <c r="G166" s="12" t="str">
        <f>IF(ISNUMBER('06'!F14),'06'!F14,"")</f>
        <v/>
      </c>
      <c r="H166" s="33">
        <f>'06'!G14</f>
        <v>19</v>
      </c>
      <c r="I166" s="41">
        <f t="shared" si="42"/>
        <v>-0.69999999999999929</v>
      </c>
      <c r="J166" s="2"/>
      <c r="K166" s="12" t="str">
        <f t="shared" si="37"/>
        <v/>
      </c>
      <c r="L166"/>
      <c r="P166" s="15">
        <f t="shared" si="30"/>
        <v>22.234693877551031</v>
      </c>
      <c r="Q166" s="16">
        <v>40</v>
      </c>
      <c r="R166" s="16">
        <v>50</v>
      </c>
      <c r="S166" s="44">
        <f t="shared" si="31"/>
        <v>13</v>
      </c>
      <c r="U166" s="29">
        <f t="shared" si="38"/>
        <v>-0.69999999999999929</v>
      </c>
      <c r="V166" s="29" t="str">
        <f t="shared" si="39"/>
        <v/>
      </c>
      <c r="W166" s="29" t="str">
        <f t="shared" si="40"/>
        <v/>
      </c>
      <c r="X166" s="29" t="str">
        <f t="shared" si="41"/>
        <v/>
      </c>
      <c r="Z166" s="29" t="str">
        <f t="shared" si="32"/>
        <v/>
      </c>
      <c r="AA166" s="29" t="str">
        <f t="shared" si="33"/>
        <v/>
      </c>
      <c r="AB166" s="29" t="str">
        <f t="shared" si="34"/>
        <v/>
      </c>
      <c r="AC166" s="29" t="str">
        <f t="shared" si="35"/>
        <v/>
      </c>
    </row>
    <row r="167" spans="1:29" ht="15">
      <c r="A167" s="49"/>
      <c r="B167" s="18">
        <f>IF(ISNUMBER('06'!A15),'06'!A15,"")</f>
        <v>41803</v>
      </c>
      <c r="C167" s="12" t="str">
        <f>'06'!B15</f>
        <v>F</v>
      </c>
      <c r="D167" s="12">
        <f>IF(ISNUMBER('06'!C15),'06'!C15,"")</f>
        <v>13.3</v>
      </c>
      <c r="E167" s="42">
        <f t="shared" si="29"/>
        <v>6</v>
      </c>
      <c r="F167" s="12" t="str">
        <f>'06'!E15</f>
        <v>NNW</v>
      </c>
      <c r="G167" s="12" t="str">
        <f>IF(ISNUMBER('06'!F15),'06'!F15,"")</f>
        <v/>
      </c>
      <c r="H167" s="33">
        <f>'06'!G15</f>
        <v>21</v>
      </c>
      <c r="I167" s="41">
        <f t="shared" si="42"/>
        <v>-7.6999999999999993</v>
      </c>
      <c r="J167" s="2"/>
      <c r="K167" s="12" t="str">
        <f t="shared" si="37"/>
        <v/>
      </c>
      <c r="L167"/>
      <c r="P167" s="15">
        <f t="shared" si="30"/>
        <v>22.234693877551031</v>
      </c>
      <c r="Q167" s="16">
        <v>40</v>
      </c>
      <c r="R167" s="16">
        <v>50</v>
      </c>
      <c r="S167" s="44">
        <f t="shared" si="31"/>
        <v>16</v>
      </c>
      <c r="U167" s="29">
        <f t="shared" si="38"/>
        <v>-7.6999999999999993</v>
      </c>
      <c r="V167" s="29" t="str">
        <f t="shared" si="39"/>
        <v/>
      </c>
      <c r="W167" s="29" t="str">
        <f t="shared" si="40"/>
        <v/>
      </c>
      <c r="X167" s="29" t="str">
        <f t="shared" si="41"/>
        <v/>
      </c>
      <c r="Z167" s="29" t="str">
        <f t="shared" si="32"/>
        <v/>
      </c>
      <c r="AA167" s="29" t="str">
        <f t="shared" si="33"/>
        <v/>
      </c>
      <c r="AB167" s="29" t="str">
        <f t="shared" si="34"/>
        <v/>
      </c>
      <c r="AC167" s="29" t="str">
        <f t="shared" si="35"/>
        <v/>
      </c>
    </row>
    <row r="168" spans="1:29" ht="15">
      <c r="A168" s="49"/>
      <c r="B168" s="18">
        <f>IF(ISNUMBER('06'!A16),'06'!A16,"")</f>
        <v>41804</v>
      </c>
      <c r="C168" s="12" t="str">
        <f>'06'!B16</f>
        <v>Sa</v>
      </c>
      <c r="D168" s="12">
        <f>IF(ISNUMBER('06'!C16),'06'!C16,"")</f>
        <v>16.7</v>
      </c>
      <c r="E168" s="42">
        <f t="shared" si="29"/>
        <v>6</v>
      </c>
      <c r="F168" s="12" t="str">
        <f>'06'!E16</f>
        <v>N</v>
      </c>
      <c r="G168" s="12" t="str">
        <f>IF(ISNUMBER('06'!F16),'06'!F16,"")</f>
        <v/>
      </c>
      <c r="H168" s="33">
        <f>'06'!G16</f>
        <v>20</v>
      </c>
      <c r="I168" s="41">
        <f t="shared" si="42"/>
        <v>-3.3000000000000007</v>
      </c>
      <c r="J168" s="2"/>
      <c r="K168" s="12" t="str">
        <f t="shared" si="37"/>
        <v/>
      </c>
      <c r="L168"/>
      <c r="P168" s="15">
        <f t="shared" si="30"/>
        <v>22.234693877551031</v>
      </c>
      <c r="Q168" s="16">
        <v>40</v>
      </c>
      <c r="R168" s="16">
        <v>50</v>
      </c>
      <c r="S168" s="44">
        <f t="shared" si="31"/>
        <v>1</v>
      </c>
      <c r="U168" s="29">
        <f t="shared" si="38"/>
        <v>-3.3000000000000007</v>
      </c>
      <c r="V168" s="29" t="str">
        <f t="shared" si="39"/>
        <v/>
      </c>
      <c r="W168" s="29" t="str">
        <f t="shared" si="40"/>
        <v/>
      </c>
      <c r="X168" s="29" t="str">
        <f t="shared" si="41"/>
        <v/>
      </c>
      <c r="Z168" s="29" t="str">
        <f t="shared" si="32"/>
        <v/>
      </c>
      <c r="AA168" s="29" t="str">
        <f t="shared" si="33"/>
        <v/>
      </c>
      <c r="AB168" s="29" t="str">
        <f t="shared" si="34"/>
        <v/>
      </c>
      <c r="AC168" s="29" t="str">
        <f t="shared" si="35"/>
        <v/>
      </c>
    </row>
    <row r="169" spans="1:29" ht="15">
      <c r="A169" s="49"/>
      <c r="B169" s="18">
        <f>IF(ISNUMBER('06'!A17),'06'!A17,"")</f>
        <v>41805</v>
      </c>
      <c r="C169" s="12" t="str">
        <f>'06'!B17</f>
        <v>Su</v>
      </c>
      <c r="D169" s="12">
        <f>IF(ISNUMBER('06'!C17),'06'!C17,"")</f>
        <v>12.9</v>
      </c>
      <c r="E169" s="42">
        <f t="shared" si="29"/>
        <v>6</v>
      </c>
      <c r="F169" s="12" t="str">
        <f>'06'!E17</f>
        <v>NE</v>
      </c>
      <c r="G169" s="12" t="str">
        <f>IF(ISNUMBER('06'!F17),'06'!F17,"")</f>
        <v/>
      </c>
      <c r="H169" s="33">
        <f>'06'!G17</f>
        <v>12</v>
      </c>
      <c r="I169" s="41">
        <f t="shared" si="42"/>
        <v>0.90000000000000036</v>
      </c>
      <c r="J169" s="2"/>
      <c r="K169" s="12" t="str">
        <f t="shared" si="37"/>
        <v/>
      </c>
      <c r="L169"/>
      <c r="P169" s="15">
        <f t="shared" si="30"/>
        <v>22.234693877551031</v>
      </c>
      <c r="Q169" s="16">
        <v>40</v>
      </c>
      <c r="R169" s="16">
        <v>50</v>
      </c>
      <c r="S169" s="44">
        <f t="shared" si="31"/>
        <v>3</v>
      </c>
      <c r="U169" s="29">
        <f t="shared" si="38"/>
        <v>0.90000000000000036</v>
      </c>
      <c r="V169" s="29" t="str">
        <f t="shared" si="39"/>
        <v/>
      </c>
      <c r="W169" s="29" t="str">
        <f t="shared" si="40"/>
        <v/>
      </c>
      <c r="X169" s="29" t="str">
        <f t="shared" si="41"/>
        <v/>
      </c>
      <c r="Z169" s="29" t="str">
        <f t="shared" si="32"/>
        <v/>
      </c>
      <c r="AA169" s="29" t="str">
        <f t="shared" si="33"/>
        <v/>
      </c>
      <c r="AB169" s="29" t="str">
        <f t="shared" si="34"/>
        <v/>
      </c>
      <c r="AC169" s="29" t="str">
        <f t="shared" si="35"/>
        <v/>
      </c>
    </row>
    <row r="170" spans="1:29" ht="15">
      <c r="A170" s="49"/>
      <c r="B170" s="18">
        <f>IF(ISNUMBER('06'!A18),'06'!A18,"")</f>
        <v>41806</v>
      </c>
      <c r="C170" s="12" t="str">
        <f>'06'!B18</f>
        <v>M</v>
      </c>
      <c r="D170" s="12">
        <f>IF(ISNUMBER('06'!C18),'06'!C18,"")</f>
        <v>14.6</v>
      </c>
      <c r="E170" s="42">
        <f t="shared" si="29"/>
        <v>6</v>
      </c>
      <c r="F170" s="12" t="str">
        <f>'06'!E18</f>
        <v>NNE</v>
      </c>
      <c r="G170" s="12" t="str">
        <f>IF(ISNUMBER('06'!F18),'06'!F18,"")</f>
        <v/>
      </c>
      <c r="H170" s="33">
        <f>'06'!G18</f>
        <v>12</v>
      </c>
      <c r="I170" s="41">
        <f t="shared" si="42"/>
        <v>2.5999999999999996</v>
      </c>
      <c r="J170" s="2"/>
      <c r="K170" s="12" t="str">
        <f t="shared" si="37"/>
        <v/>
      </c>
      <c r="L170"/>
      <c r="P170" s="15">
        <f t="shared" si="30"/>
        <v>22.234693877551031</v>
      </c>
      <c r="Q170" s="16">
        <v>40</v>
      </c>
      <c r="R170" s="16">
        <v>50</v>
      </c>
      <c r="S170" s="44">
        <f t="shared" si="31"/>
        <v>2</v>
      </c>
      <c r="U170" s="29">
        <f t="shared" si="38"/>
        <v>2.5999999999999996</v>
      </c>
      <c r="V170" s="29" t="str">
        <f t="shared" si="39"/>
        <v/>
      </c>
      <c r="W170" s="29" t="str">
        <f t="shared" si="40"/>
        <v/>
      </c>
      <c r="X170" s="29" t="str">
        <f t="shared" si="41"/>
        <v/>
      </c>
      <c r="Z170" s="29" t="str">
        <f t="shared" si="32"/>
        <v/>
      </c>
      <c r="AA170" s="29" t="str">
        <f t="shared" si="33"/>
        <v/>
      </c>
      <c r="AB170" s="29" t="str">
        <f t="shared" si="34"/>
        <v/>
      </c>
      <c r="AC170" s="29" t="str">
        <f t="shared" si="35"/>
        <v/>
      </c>
    </row>
    <row r="171" spans="1:29" ht="15">
      <c r="A171" s="49"/>
      <c r="B171" s="18">
        <f>IF(ISNUMBER('06'!A19),'06'!A19,"")</f>
        <v>41807</v>
      </c>
      <c r="C171" s="12" t="str">
        <f>'06'!B19</f>
        <v>Tu</v>
      </c>
      <c r="D171" s="12">
        <f>IF(ISNUMBER('06'!C19),'06'!C19,"")</f>
        <v>13.8</v>
      </c>
      <c r="E171" s="42">
        <f t="shared" si="29"/>
        <v>6</v>
      </c>
      <c r="F171" s="12" t="str">
        <f>'06'!E19</f>
        <v>NNE</v>
      </c>
      <c r="G171" s="12" t="str">
        <f>IF(ISNUMBER('06'!F19),'06'!F19,"")</f>
        <v/>
      </c>
      <c r="H171" s="33">
        <f>'06'!G19</f>
        <v>13</v>
      </c>
      <c r="I171" s="41">
        <f t="shared" si="42"/>
        <v>0.80000000000000071</v>
      </c>
      <c r="J171" s="2"/>
      <c r="K171" s="12" t="str">
        <f t="shared" si="37"/>
        <v/>
      </c>
      <c r="L171"/>
      <c r="P171" s="15">
        <f t="shared" si="30"/>
        <v>22.234693877551031</v>
      </c>
      <c r="Q171" s="16">
        <v>40</v>
      </c>
      <c r="R171" s="16">
        <v>50</v>
      </c>
      <c r="S171" s="44">
        <f t="shared" si="31"/>
        <v>2</v>
      </c>
      <c r="U171" s="29">
        <f t="shared" si="38"/>
        <v>0.80000000000000071</v>
      </c>
      <c r="V171" s="29" t="str">
        <f t="shared" si="39"/>
        <v/>
      </c>
      <c r="W171" s="29" t="str">
        <f t="shared" si="40"/>
        <v/>
      </c>
      <c r="X171" s="29" t="str">
        <f t="shared" si="41"/>
        <v/>
      </c>
      <c r="Z171" s="29" t="str">
        <f t="shared" si="32"/>
        <v/>
      </c>
      <c r="AA171" s="29" t="str">
        <f t="shared" si="33"/>
        <v/>
      </c>
      <c r="AB171" s="29" t="str">
        <f t="shared" si="34"/>
        <v/>
      </c>
      <c r="AC171" s="29" t="str">
        <f t="shared" si="35"/>
        <v/>
      </c>
    </row>
    <row r="172" spans="1:29" ht="15">
      <c r="A172" s="49"/>
      <c r="B172" s="18">
        <f>IF(ISNUMBER('06'!A20),'06'!A20,"")</f>
        <v>41808</v>
      </c>
      <c r="C172" s="12" t="str">
        <f>'06'!B20</f>
        <v>W</v>
      </c>
      <c r="D172" s="12">
        <f>IF(ISNUMBER('06'!C20),'06'!C20,"")</f>
        <v>13.1</v>
      </c>
      <c r="E172" s="42">
        <f t="shared" si="29"/>
        <v>6</v>
      </c>
      <c r="F172" s="12" t="str">
        <f>'06'!E20</f>
        <v>NNE</v>
      </c>
      <c r="G172" s="12" t="str">
        <f>IF(ISNUMBER('06'!F20),'06'!F20,"")</f>
        <v/>
      </c>
      <c r="H172" s="33">
        <f>'06'!G20</f>
        <v>15</v>
      </c>
      <c r="I172" s="41">
        <f t="shared" si="42"/>
        <v>-1.9000000000000004</v>
      </c>
      <c r="J172" s="2"/>
      <c r="K172" s="12" t="str">
        <f t="shared" si="37"/>
        <v/>
      </c>
      <c r="P172" s="15">
        <f t="shared" si="30"/>
        <v>22.234693877551031</v>
      </c>
      <c r="Q172" s="16">
        <v>40</v>
      </c>
      <c r="R172" s="16">
        <v>50</v>
      </c>
      <c r="S172" s="44">
        <f t="shared" si="31"/>
        <v>2</v>
      </c>
      <c r="U172" s="29">
        <f t="shared" si="38"/>
        <v>-1.9000000000000004</v>
      </c>
      <c r="V172" s="29" t="str">
        <f t="shared" si="39"/>
        <v/>
      </c>
      <c r="W172" s="29" t="str">
        <f t="shared" si="40"/>
        <v/>
      </c>
      <c r="X172" s="29" t="str">
        <f t="shared" si="41"/>
        <v/>
      </c>
      <c r="Z172" s="29" t="str">
        <f t="shared" si="32"/>
        <v/>
      </c>
      <c r="AA172" s="29" t="str">
        <f t="shared" si="33"/>
        <v/>
      </c>
      <c r="AB172" s="29" t="str">
        <f t="shared" si="34"/>
        <v/>
      </c>
      <c r="AC172" s="29" t="str">
        <f t="shared" si="35"/>
        <v/>
      </c>
    </row>
    <row r="173" spans="1:29" ht="15">
      <c r="A173" s="49"/>
      <c r="B173" s="18">
        <f>IF(ISNUMBER('06'!A21),'06'!A21,"")</f>
        <v>41809</v>
      </c>
      <c r="C173" s="12" t="str">
        <f>'06'!B21</f>
        <v>Th</v>
      </c>
      <c r="D173" s="12">
        <f>IF(ISNUMBER('06'!C21),'06'!C21,"")</f>
        <v>16.3</v>
      </c>
      <c r="E173" s="42">
        <f t="shared" si="29"/>
        <v>6</v>
      </c>
      <c r="F173" s="12" t="str">
        <f>'06'!E21</f>
        <v>ENE</v>
      </c>
      <c r="G173" s="12" t="str">
        <f>IF(ISNUMBER('06'!F21),'06'!F21,"")</f>
        <v/>
      </c>
      <c r="H173" s="33">
        <f>'06'!G21</f>
        <v>16</v>
      </c>
      <c r="I173" s="41">
        <f t="shared" si="42"/>
        <v>0.30000000000000071</v>
      </c>
      <c r="J173" s="2"/>
      <c r="K173" s="12" t="str">
        <f t="shared" si="37"/>
        <v/>
      </c>
      <c r="P173" s="15">
        <f t="shared" si="30"/>
        <v>22.234693877551031</v>
      </c>
      <c r="Q173" s="16">
        <v>40</v>
      </c>
      <c r="R173" s="16">
        <v>50</v>
      </c>
      <c r="S173" s="44">
        <f t="shared" si="31"/>
        <v>4</v>
      </c>
      <c r="U173" s="29">
        <f t="shared" si="38"/>
        <v>0.30000000000000071</v>
      </c>
      <c r="V173" s="29" t="str">
        <f t="shared" si="39"/>
        <v/>
      </c>
      <c r="W173" s="29" t="str">
        <f t="shared" si="40"/>
        <v/>
      </c>
      <c r="X173" s="29" t="str">
        <f t="shared" si="41"/>
        <v/>
      </c>
      <c r="Z173" s="29" t="str">
        <f t="shared" si="32"/>
        <v/>
      </c>
      <c r="AA173" s="29" t="str">
        <f t="shared" si="33"/>
        <v/>
      </c>
      <c r="AB173" s="29" t="str">
        <f t="shared" si="34"/>
        <v/>
      </c>
      <c r="AC173" s="29" t="str">
        <f t="shared" si="35"/>
        <v/>
      </c>
    </row>
    <row r="174" spans="1:29" ht="15">
      <c r="A174" s="49"/>
      <c r="B174" s="18">
        <f>IF(ISNUMBER('06'!A22),'06'!A22,"")</f>
        <v>41810</v>
      </c>
      <c r="C174" s="12" t="str">
        <f>'06'!B22</f>
        <v>F</v>
      </c>
      <c r="D174" s="12">
        <f>IF(ISNUMBER('06'!C22),'06'!C22,"")</f>
        <v>22.9</v>
      </c>
      <c r="E174" s="42">
        <f t="shared" si="29"/>
        <v>6</v>
      </c>
      <c r="F174" s="12" t="str">
        <f>'06'!E22</f>
        <v>W</v>
      </c>
      <c r="G174" s="12" t="str">
        <f>IF(ISNUMBER('06'!F22),'06'!F22,"")</f>
        <v/>
      </c>
      <c r="H174" s="33">
        <f>'06'!G22</f>
        <v>17</v>
      </c>
      <c r="I174" s="41">
        <f t="shared" si="42"/>
        <v>5.8999999999999986</v>
      </c>
      <c r="J174" s="2"/>
      <c r="K174" s="12" t="str">
        <f t="shared" si="37"/>
        <v/>
      </c>
      <c r="P174" s="15">
        <f t="shared" si="30"/>
        <v>22.234693877551031</v>
      </c>
      <c r="Q174" s="16">
        <v>40</v>
      </c>
      <c r="R174" s="16">
        <v>50</v>
      </c>
      <c r="S174" s="44">
        <f t="shared" si="31"/>
        <v>13</v>
      </c>
      <c r="U174" s="29">
        <f t="shared" si="38"/>
        <v>5.8999999999999986</v>
      </c>
      <c r="V174" s="29" t="str">
        <f t="shared" si="39"/>
        <v/>
      </c>
      <c r="W174" s="29" t="str">
        <f t="shared" si="40"/>
        <v/>
      </c>
      <c r="X174" s="29" t="str">
        <f t="shared" si="41"/>
        <v/>
      </c>
      <c r="Z174" s="29" t="str">
        <f t="shared" si="32"/>
        <v/>
      </c>
      <c r="AA174" s="29" t="str">
        <f t="shared" si="33"/>
        <v/>
      </c>
      <c r="AB174" s="29" t="str">
        <f t="shared" si="34"/>
        <v/>
      </c>
      <c r="AC174" s="29" t="str">
        <f t="shared" si="35"/>
        <v/>
      </c>
    </row>
    <row r="175" spans="1:29" ht="15">
      <c r="A175" s="49"/>
      <c r="B175" s="18">
        <f>IF(ISNUMBER('06'!A23),'06'!A23,"")</f>
        <v>41811</v>
      </c>
      <c r="C175" s="12" t="str">
        <f>'06'!B23</f>
        <v>Sa</v>
      </c>
      <c r="D175" s="12">
        <f>IF(ISNUMBER('06'!C23),'06'!C23,"")</f>
        <v>15.8</v>
      </c>
      <c r="E175" s="42">
        <f t="shared" si="29"/>
        <v>6</v>
      </c>
      <c r="F175" s="12" t="str">
        <f>'06'!E23</f>
        <v>WNW</v>
      </c>
      <c r="G175" s="12" t="str">
        <f>IF(ISNUMBER('06'!F23),'06'!F23,"")</f>
        <v/>
      </c>
      <c r="H175" s="33">
        <f>'06'!G23</f>
        <v>17</v>
      </c>
      <c r="I175" s="41">
        <f t="shared" si="42"/>
        <v>-1.1999999999999993</v>
      </c>
      <c r="J175" s="2"/>
      <c r="K175" s="12" t="str">
        <f t="shared" si="37"/>
        <v/>
      </c>
      <c r="P175" s="15">
        <f t="shared" si="30"/>
        <v>22.234693877551031</v>
      </c>
      <c r="Q175" s="16">
        <v>40</v>
      </c>
      <c r="R175" s="16">
        <v>50</v>
      </c>
      <c r="S175" s="44">
        <f t="shared" si="31"/>
        <v>14</v>
      </c>
      <c r="U175" s="29">
        <f t="shared" si="38"/>
        <v>-1.1999999999999993</v>
      </c>
      <c r="V175" s="29" t="str">
        <f t="shared" si="39"/>
        <v/>
      </c>
      <c r="W175" s="29" t="str">
        <f t="shared" si="40"/>
        <v/>
      </c>
      <c r="X175" s="29" t="str">
        <f t="shared" si="41"/>
        <v/>
      </c>
      <c r="Z175" s="29" t="str">
        <f t="shared" si="32"/>
        <v/>
      </c>
      <c r="AA175" s="29" t="str">
        <f t="shared" si="33"/>
        <v/>
      </c>
      <c r="AB175" s="29" t="str">
        <f t="shared" si="34"/>
        <v/>
      </c>
      <c r="AC175" s="29" t="str">
        <f t="shared" si="35"/>
        <v/>
      </c>
    </row>
    <row r="176" spans="1:29" ht="15">
      <c r="A176" s="49"/>
      <c r="B176" s="18">
        <f>IF(ISNUMBER('06'!A24),'06'!A24,"")</f>
        <v>41812</v>
      </c>
      <c r="C176" s="12" t="str">
        <f>'06'!B24</f>
        <v>Su</v>
      </c>
      <c r="D176" s="12">
        <f>IF(ISNUMBER('06'!C24),'06'!C24,"")</f>
        <v>19.5</v>
      </c>
      <c r="E176" s="42">
        <f t="shared" si="29"/>
        <v>6</v>
      </c>
      <c r="F176" s="12" t="str">
        <f>'06'!E24</f>
        <v>SW</v>
      </c>
      <c r="G176" s="12" t="str">
        <f>IF(ISNUMBER('06'!F24),'06'!F24,"")</f>
        <v/>
      </c>
      <c r="H176" s="33">
        <f>'06'!G24</f>
        <v>20</v>
      </c>
      <c r="I176" s="41">
        <f t="shared" si="42"/>
        <v>-0.5</v>
      </c>
      <c r="J176" s="2"/>
      <c r="K176" s="12" t="str">
        <f t="shared" si="37"/>
        <v/>
      </c>
      <c r="P176" s="15">
        <f t="shared" si="30"/>
        <v>22.234693877551031</v>
      </c>
      <c r="Q176" s="16">
        <v>40</v>
      </c>
      <c r="R176" s="16">
        <v>50</v>
      </c>
      <c r="S176" s="44">
        <f t="shared" si="31"/>
        <v>11</v>
      </c>
      <c r="U176" s="29">
        <f t="shared" si="38"/>
        <v>-0.5</v>
      </c>
      <c r="V176" s="29" t="str">
        <f t="shared" si="39"/>
        <v/>
      </c>
      <c r="W176" s="29" t="str">
        <f t="shared" si="40"/>
        <v/>
      </c>
      <c r="X176" s="29" t="str">
        <f t="shared" si="41"/>
        <v/>
      </c>
      <c r="Z176" s="29" t="str">
        <f t="shared" si="32"/>
        <v/>
      </c>
      <c r="AA176" s="29" t="str">
        <f t="shared" si="33"/>
        <v/>
      </c>
      <c r="AB176" s="29" t="str">
        <f t="shared" si="34"/>
        <v/>
      </c>
      <c r="AC176" s="29" t="str">
        <f t="shared" si="35"/>
        <v/>
      </c>
    </row>
    <row r="177" spans="1:29" ht="15">
      <c r="A177" s="49"/>
      <c r="B177" s="18">
        <f>IF(ISNUMBER('06'!A25),'06'!A25,"")</f>
        <v>41813</v>
      </c>
      <c r="C177" s="12" t="str">
        <f>'06'!B25</f>
        <v>M</v>
      </c>
      <c r="D177" s="12">
        <f>IF(ISNUMBER('06'!C25),'06'!C25,"")</f>
        <v>20.8</v>
      </c>
      <c r="E177" s="42">
        <f t="shared" si="29"/>
        <v>6</v>
      </c>
      <c r="F177" s="12" t="str">
        <f>'06'!E25</f>
        <v>NW</v>
      </c>
      <c r="G177" s="12" t="str">
        <f>IF(ISNUMBER('06'!F25),'06'!F25,"")</f>
        <v/>
      </c>
      <c r="H177" s="33">
        <f>'06'!G25</f>
        <v>21</v>
      </c>
      <c r="I177" s="41">
        <f t="shared" si="42"/>
        <v>-0.19999999999999929</v>
      </c>
      <c r="J177" s="2"/>
      <c r="K177" s="12" t="str">
        <f t="shared" si="37"/>
        <v/>
      </c>
      <c r="P177" s="15">
        <f t="shared" si="30"/>
        <v>22.234693877551031</v>
      </c>
      <c r="Q177" s="16">
        <v>40</v>
      </c>
      <c r="R177" s="16">
        <v>50</v>
      </c>
      <c r="S177" s="44">
        <f t="shared" si="31"/>
        <v>15</v>
      </c>
      <c r="U177" s="29">
        <f t="shared" si="38"/>
        <v>-0.19999999999999929</v>
      </c>
      <c r="V177" s="29" t="str">
        <f t="shared" si="39"/>
        <v/>
      </c>
      <c r="W177" s="29" t="str">
        <f t="shared" si="40"/>
        <v/>
      </c>
      <c r="X177" s="29" t="str">
        <f t="shared" si="41"/>
        <v/>
      </c>
      <c r="Z177" s="29" t="str">
        <f t="shared" si="32"/>
        <v/>
      </c>
      <c r="AA177" s="29" t="str">
        <f t="shared" si="33"/>
        <v/>
      </c>
      <c r="AB177" s="29" t="str">
        <f t="shared" si="34"/>
        <v/>
      </c>
      <c r="AC177" s="29" t="str">
        <f t="shared" si="35"/>
        <v/>
      </c>
    </row>
    <row r="178" spans="1:29" ht="15">
      <c r="A178" s="49"/>
      <c r="B178" s="18">
        <f>IF(ISNUMBER('06'!A26),'06'!A26,"")</f>
        <v>41814</v>
      </c>
      <c r="C178" s="12" t="str">
        <f>'06'!B26</f>
        <v>Tu</v>
      </c>
      <c r="D178" s="12">
        <f>IF(ISNUMBER('06'!C26),'06'!C26,"")</f>
        <v>17.2</v>
      </c>
      <c r="E178" s="42">
        <f t="shared" si="29"/>
        <v>6</v>
      </c>
      <c r="F178" s="12" t="str">
        <f>'06'!E26</f>
        <v>NW</v>
      </c>
      <c r="G178" s="12" t="str">
        <f>IF(ISNUMBER('06'!F26),'06'!F26,"")</f>
        <v/>
      </c>
      <c r="H178" s="33"/>
      <c r="I178" s="41" t="str">
        <f t="shared" si="42"/>
        <v/>
      </c>
      <c r="J178" s="2"/>
      <c r="K178" s="12" t="str">
        <f t="shared" si="37"/>
        <v/>
      </c>
      <c r="P178" s="15">
        <f t="shared" si="30"/>
        <v>22.234693877551031</v>
      </c>
      <c r="Q178" s="16">
        <v>40</v>
      </c>
      <c r="R178" s="16">
        <v>50</v>
      </c>
      <c r="S178" s="44">
        <f t="shared" si="31"/>
        <v>15</v>
      </c>
      <c r="U178" s="29" t="str">
        <f t="shared" si="38"/>
        <v/>
      </c>
      <c r="V178" s="29" t="str">
        <f t="shared" si="39"/>
        <v/>
      </c>
      <c r="W178" s="29" t="str">
        <f t="shared" si="40"/>
        <v/>
      </c>
      <c r="X178" s="29" t="str">
        <f t="shared" si="41"/>
        <v/>
      </c>
      <c r="Z178" s="29" t="str">
        <f t="shared" si="32"/>
        <v/>
      </c>
      <c r="AA178" s="29" t="str">
        <f t="shared" si="33"/>
        <v/>
      </c>
      <c r="AB178" s="29" t="str">
        <f t="shared" si="34"/>
        <v/>
      </c>
      <c r="AC178" s="29" t="str">
        <f t="shared" si="35"/>
        <v/>
      </c>
    </row>
    <row r="179" spans="1:29" ht="15">
      <c r="A179" s="49"/>
      <c r="B179" s="18">
        <f>IF(ISNUMBER('06'!A27),'06'!A27,"")</f>
        <v>41815</v>
      </c>
      <c r="C179" s="12" t="str">
        <f>'06'!B27</f>
        <v>W</v>
      </c>
      <c r="D179" s="12" t="str">
        <f>IF(ISNUMBER('06'!C27),'06'!C27,"")</f>
        <v/>
      </c>
      <c r="E179" s="42">
        <f t="shared" si="29"/>
        <v>6</v>
      </c>
      <c r="F179" s="12" t="str">
        <f>'06'!E27</f>
        <v>ENE</v>
      </c>
      <c r="G179" s="12" t="str">
        <f>IF(ISNUMBER('06'!F27),'06'!F27,"")</f>
        <v/>
      </c>
      <c r="H179" s="33"/>
      <c r="I179" s="41" t="str">
        <f t="shared" si="42"/>
        <v/>
      </c>
      <c r="J179" s="2"/>
      <c r="K179" s="12" t="str">
        <f t="shared" si="37"/>
        <v/>
      </c>
      <c r="P179" s="15">
        <f t="shared" si="30"/>
        <v>22.234693877551031</v>
      </c>
      <c r="Q179" s="16">
        <v>40</v>
      </c>
      <c r="R179" s="16">
        <v>50</v>
      </c>
      <c r="S179" s="44">
        <f t="shared" si="31"/>
        <v>4</v>
      </c>
      <c r="U179" s="29" t="str">
        <f t="shared" si="38"/>
        <v/>
      </c>
      <c r="V179" s="29" t="str">
        <f t="shared" si="39"/>
        <v/>
      </c>
      <c r="W179" s="29" t="str">
        <f t="shared" si="40"/>
        <v/>
      </c>
      <c r="X179" s="29" t="str">
        <f t="shared" si="41"/>
        <v/>
      </c>
      <c r="Z179" s="29" t="str">
        <f t="shared" si="32"/>
        <v/>
      </c>
      <c r="AA179" s="29" t="str">
        <f t="shared" si="33"/>
        <v/>
      </c>
      <c r="AB179" s="29" t="str">
        <f t="shared" si="34"/>
        <v/>
      </c>
      <c r="AC179" s="29" t="str">
        <f t="shared" si="35"/>
        <v/>
      </c>
    </row>
    <row r="180" spans="1:29" ht="15">
      <c r="A180" s="49"/>
      <c r="B180" s="18">
        <f>IF(ISNUMBER('06'!A28),'06'!A28,"")</f>
        <v>41816</v>
      </c>
      <c r="C180" s="12" t="str">
        <f>'06'!B28</f>
        <v>Th</v>
      </c>
      <c r="D180" s="12" t="str">
        <f>IF(ISNUMBER('06'!C28),'06'!C28,"")</f>
        <v/>
      </c>
      <c r="E180" s="42">
        <f t="shared" si="29"/>
        <v>6</v>
      </c>
      <c r="F180" s="12" t="str">
        <f>'06'!E28</f>
        <v>ENE</v>
      </c>
      <c r="G180" s="12" t="str">
        <f>IF(ISNUMBER('06'!F28),'06'!F28,"")</f>
        <v/>
      </c>
      <c r="H180" s="33"/>
      <c r="I180" s="41" t="str">
        <f t="shared" si="42"/>
        <v/>
      </c>
      <c r="J180" s="2"/>
      <c r="K180" s="12" t="str">
        <f t="shared" si="37"/>
        <v/>
      </c>
      <c r="P180" s="15">
        <f t="shared" si="30"/>
        <v>22.234693877551031</v>
      </c>
      <c r="Q180" s="16">
        <v>40</v>
      </c>
      <c r="R180" s="16">
        <v>50</v>
      </c>
      <c r="S180" s="44">
        <f t="shared" si="31"/>
        <v>4</v>
      </c>
      <c r="U180" s="29" t="str">
        <f t="shared" si="38"/>
        <v/>
      </c>
      <c r="V180" s="29" t="str">
        <f t="shared" si="39"/>
        <v/>
      </c>
      <c r="W180" s="29" t="str">
        <f t="shared" si="40"/>
        <v/>
      </c>
      <c r="X180" s="29" t="str">
        <f t="shared" si="41"/>
        <v/>
      </c>
      <c r="Z180" s="29" t="str">
        <f t="shared" si="32"/>
        <v/>
      </c>
      <c r="AA180" s="29" t="str">
        <f t="shared" si="33"/>
        <v/>
      </c>
      <c r="AB180" s="29" t="str">
        <f t="shared" si="34"/>
        <v/>
      </c>
      <c r="AC180" s="29" t="str">
        <f t="shared" si="35"/>
        <v/>
      </c>
    </row>
    <row r="181" spans="1:29" ht="15">
      <c r="A181" s="49"/>
      <c r="B181" s="18">
        <f>IF(ISNUMBER('06'!A29),'06'!A29,"")</f>
        <v>41817</v>
      </c>
      <c r="C181" s="12" t="str">
        <f>'06'!B29</f>
        <v>F</v>
      </c>
      <c r="D181" s="12" t="str">
        <f>IF(ISNUMBER('06'!C29),'06'!C29,"")</f>
        <v/>
      </c>
      <c r="E181" s="42">
        <f t="shared" si="29"/>
        <v>6</v>
      </c>
      <c r="F181" s="12" t="str">
        <f>'06'!E29</f>
        <v>NE</v>
      </c>
      <c r="G181" s="12" t="str">
        <f>IF(ISNUMBER('06'!F29),'06'!F29,"")</f>
        <v/>
      </c>
      <c r="H181" s="33"/>
      <c r="I181" s="41" t="str">
        <f t="shared" si="42"/>
        <v/>
      </c>
      <c r="J181" s="2"/>
      <c r="K181" s="12" t="str">
        <f t="shared" si="37"/>
        <v/>
      </c>
      <c r="P181" s="15">
        <f t="shared" si="30"/>
        <v>22.234693877551031</v>
      </c>
      <c r="Q181" s="16">
        <v>40</v>
      </c>
      <c r="R181" s="16">
        <v>50</v>
      </c>
      <c r="S181" s="44">
        <f t="shared" si="31"/>
        <v>3</v>
      </c>
      <c r="U181" s="29" t="str">
        <f t="shared" si="38"/>
        <v/>
      </c>
      <c r="V181" s="29" t="str">
        <f t="shared" si="39"/>
        <v/>
      </c>
      <c r="W181" s="29" t="str">
        <f t="shared" si="40"/>
        <v/>
      </c>
      <c r="X181" s="29" t="str">
        <f t="shared" si="41"/>
        <v/>
      </c>
      <c r="Z181" s="29" t="str">
        <f t="shared" si="32"/>
        <v/>
      </c>
      <c r="AA181" s="29" t="str">
        <f t="shared" si="33"/>
        <v/>
      </c>
      <c r="AB181" s="29" t="str">
        <f t="shared" si="34"/>
        <v/>
      </c>
      <c r="AC181" s="29" t="str">
        <f t="shared" si="35"/>
        <v/>
      </c>
    </row>
    <row r="182" spans="1:29" ht="15">
      <c r="A182" s="49"/>
      <c r="B182" s="18">
        <f>IF(ISNUMBER('06'!A30),'06'!A30,"")</f>
        <v>41818</v>
      </c>
      <c r="C182" s="12" t="str">
        <f>'06'!B30</f>
        <v>Sa</v>
      </c>
      <c r="D182" s="12" t="str">
        <f>IF(ISNUMBER('06'!C30),'06'!C30,"")</f>
        <v/>
      </c>
      <c r="E182" s="42">
        <f t="shared" si="29"/>
        <v>6</v>
      </c>
      <c r="F182" s="12" t="str">
        <f>'06'!E30</f>
        <v>NNE</v>
      </c>
      <c r="G182" s="12" t="str">
        <f>IF(ISNUMBER('06'!F30),'06'!F30,"")</f>
        <v/>
      </c>
      <c r="H182" s="33"/>
      <c r="I182" s="41" t="str">
        <f t="shared" si="42"/>
        <v/>
      </c>
      <c r="J182" s="2"/>
      <c r="K182" s="12" t="str">
        <f t="shared" si="37"/>
        <v/>
      </c>
      <c r="P182" s="15">
        <f t="shared" si="30"/>
        <v>22.234693877551031</v>
      </c>
      <c r="Q182" s="16">
        <v>40</v>
      </c>
      <c r="R182" s="16">
        <v>50</v>
      </c>
      <c r="S182" s="44">
        <f t="shared" si="31"/>
        <v>2</v>
      </c>
      <c r="U182" s="29" t="str">
        <f t="shared" si="38"/>
        <v/>
      </c>
      <c r="V182" s="29" t="str">
        <f t="shared" si="39"/>
        <v/>
      </c>
      <c r="W182" s="29" t="str">
        <f t="shared" si="40"/>
        <v/>
      </c>
      <c r="X182" s="29" t="str">
        <f t="shared" si="41"/>
        <v/>
      </c>
      <c r="Z182" s="29" t="str">
        <f t="shared" si="32"/>
        <v/>
      </c>
      <c r="AA182" s="29" t="str">
        <f t="shared" si="33"/>
        <v/>
      </c>
      <c r="AB182" s="29" t="str">
        <f t="shared" si="34"/>
        <v/>
      </c>
      <c r="AC182" s="29" t="str">
        <f t="shared" si="35"/>
        <v/>
      </c>
    </row>
    <row r="183" spans="1:29" ht="15">
      <c r="A183" s="49"/>
      <c r="B183" s="18">
        <f>IF(ISNUMBER('06'!A31),'06'!A31,"")</f>
        <v>41819</v>
      </c>
      <c r="C183" s="12" t="str">
        <f>'06'!B31</f>
        <v>Su</v>
      </c>
      <c r="D183" s="12" t="str">
        <f>IF(ISNUMBER('06'!C31),'06'!C31,"")</f>
        <v/>
      </c>
      <c r="E183" s="42">
        <f t="shared" si="29"/>
        <v>6</v>
      </c>
      <c r="F183" s="12" t="str">
        <f>'06'!E31</f>
        <v>NNW</v>
      </c>
      <c r="G183" s="12" t="str">
        <f>IF(ISNUMBER('06'!F31),'06'!F31,"")</f>
        <v/>
      </c>
      <c r="H183" s="33"/>
      <c r="I183" s="41" t="str">
        <f t="shared" si="42"/>
        <v/>
      </c>
      <c r="J183" s="2"/>
      <c r="K183" s="12" t="str">
        <f t="shared" si="37"/>
        <v/>
      </c>
      <c r="P183" s="15">
        <f t="shared" si="30"/>
        <v>22.234693877551031</v>
      </c>
      <c r="Q183" s="16">
        <v>40</v>
      </c>
      <c r="R183" s="16">
        <v>50</v>
      </c>
      <c r="S183" s="44">
        <f t="shared" si="31"/>
        <v>16</v>
      </c>
      <c r="U183" s="29" t="str">
        <f t="shared" si="38"/>
        <v/>
      </c>
      <c r="V183" s="29" t="str">
        <f t="shared" si="39"/>
        <v/>
      </c>
      <c r="W183" s="29" t="str">
        <f t="shared" si="40"/>
        <v/>
      </c>
      <c r="X183" s="29" t="str">
        <f t="shared" si="41"/>
        <v/>
      </c>
      <c r="Z183" s="29" t="str">
        <f t="shared" si="32"/>
        <v/>
      </c>
      <c r="AA183" s="29" t="str">
        <f t="shared" si="33"/>
        <v/>
      </c>
      <c r="AB183" s="29" t="str">
        <f t="shared" si="34"/>
        <v/>
      </c>
      <c r="AC183" s="29" t="str">
        <f t="shared" si="35"/>
        <v/>
      </c>
    </row>
    <row r="184" spans="1:29" ht="15">
      <c r="A184" s="49"/>
      <c r="B184" s="18">
        <f>IF(ISNUMBER('06'!A32),'06'!A32,"")</f>
        <v>41820</v>
      </c>
      <c r="C184" s="12" t="str">
        <f>'06'!B32</f>
        <v>M</v>
      </c>
      <c r="D184" s="12" t="str">
        <f>IF(ISNUMBER('06'!C32),'06'!C32,"")</f>
        <v/>
      </c>
      <c r="E184" s="42">
        <f t="shared" si="29"/>
        <v>6</v>
      </c>
      <c r="F184" s="12" t="str">
        <f>'06'!E32</f>
        <v>E</v>
      </c>
      <c r="G184" s="12" t="str">
        <f>IF(ISNUMBER('06'!F32),'06'!F32,"")</f>
        <v/>
      </c>
      <c r="H184" s="33"/>
      <c r="I184" s="41" t="str">
        <f t="shared" si="42"/>
        <v/>
      </c>
      <c r="J184" s="2"/>
      <c r="K184" s="12" t="str">
        <f t="shared" si="37"/>
        <v/>
      </c>
      <c r="P184" s="15">
        <f t="shared" si="30"/>
        <v>22.234693877551031</v>
      </c>
      <c r="Q184" s="16">
        <v>40</v>
      </c>
      <c r="R184" s="16">
        <v>50</v>
      </c>
      <c r="S184" s="44">
        <f t="shared" si="31"/>
        <v>5</v>
      </c>
      <c r="U184" s="29" t="str">
        <f t="shared" si="38"/>
        <v/>
      </c>
      <c r="V184" s="29" t="str">
        <f t="shared" si="39"/>
        <v/>
      </c>
      <c r="W184" s="29" t="str">
        <f t="shared" si="40"/>
        <v/>
      </c>
      <c r="X184" s="29" t="str">
        <f t="shared" si="41"/>
        <v/>
      </c>
      <c r="Z184" s="29" t="str">
        <f t="shared" si="32"/>
        <v/>
      </c>
      <c r="AA184" s="29" t="str">
        <f t="shared" si="33"/>
        <v/>
      </c>
      <c r="AB184" s="29" t="str">
        <f t="shared" si="34"/>
        <v/>
      </c>
      <c r="AC184" s="29" t="str">
        <f t="shared" si="35"/>
        <v/>
      </c>
    </row>
    <row r="185" spans="1:29" ht="15">
      <c r="A185" s="49" t="s">
        <v>60</v>
      </c>
      <c r="B185" s="18">
        <f>IF(ISNUMBER('07'!A3),'07'!A3,"")</f>
        <v>41821</v>
      </c>
      <c r="C185" s="12" t="str">
        <f>'07'!B3</f>
        <v>Tu</v>
      </c>
      <c r="D185" s="12" t="str">
        <f>IF(ISNUMBER('07'!C3),'07'!C3,"")</f>
        <v/>
      </c>
      <c r="E185" s="42">
        <f t="shared" si="29"/>
        <v>7</v>
      </c>
      <c r="F185" s="12" t="str">
        <f>'07'!E3</f>
        <v>ENE</v>
      </c>
      <c r="G185" s="12" t="str">
        <f>IF(ISNUMBER('07'!F3),'07'!F3,"")</f>
        <v/>
      </c>
      <c r="H185" s="33"/>
      <c r="I185" s="41" t="str">
        <f t="shared" si="42"/>
        <v/>
      </c>
      <c r="J185" s="2"/>
      <c r="K185" s="12" t="str">
        <f t="shared" si="37"/>
        <v/>
      </c>
      <c r="P185" s="15">
        <f t="shared" si="30"/>
        <v>22.234693877551031</v>
      </c>
      <c r="Q185" s="16">
        <v>40</v>
      </c>
      <c r="R185" s="16">
        <v>50</v>
      </c>
      <c r="S185" s="44">
        <f t="shared" si="31"/>
        <v>4</v>
      </c>
      <c r="U185" s="29" t="str">
        <f t="shared" si="38"/>
        <v/>
      </c>
      <c r="V185" s="29" t="str">
        <f t="shared" si="39"/>
        <v/>
      </c>
      <c r="W185" s="29" t="str">
        <f t="shared" si="40"/>
        <v/>
      </c>
      <c r="X185" s="29" t="str">
        <f t="shared" si="41"/>
        <v/>
      </c>
      <c r="Z185" s="29" t="str">
        <f t="shared" si="32"/>
        <v/>
      </c>
      <c r="AA185" s="29" t="str">
        <f t="shared" si="33"/>
        <v/>
      </c>
      <c r="AB185" s="29" t="str">
        <f t="shared" si="34"/>
        <v/>
      </c>
      <c r="AC185" s="29" t="str">
        <f t="shared" si="35"/>
        <v/>
      </c>
    </row>
    <row r="186" spans="1:29" ht="15">
      <c r="A186" s="49"/>
      <c r="B186" s="18">
        <f>IF(ISNUMBER('07'!A4),'07'!A4,"")</f>
        <v>41822</v>
      </c>
      <c r="C186" s="12" t="str">
        <f>'07'!B4</f>
        <v>W</v>
      </c>
      <c r="D186" s="12" t="str">
        <f>IF(ISNUMBER('07'!C4),'07'!C4,"")</f>
        <v/>
      </c>
      <c r="E186" s="42">
        <f t="shared" si="29"/>
        <v>7</v>
      </c>
      <c r="F186" s="12" t="str">
        <f>'07'!E4</f>
        <v>SSW</v>
      </c>
      <c r="G186" s="12" t="str">
        <f>IF(ISNUMBER('07'!F4),'07'!F4,"")</f>
        <v/>
      </c>
      <c r="H186" s="33"/>
      <c r="I186" s="41" t="str">
        <f t="shared" si="42"/>
        <v/>
      </c>
      <c r="J186" s="2"/>
      <c r="K186" s="12" t="str">
        <f t="shared" si="37"/>
        <v/>
      </c>
      <c r="P186" s="15">
        <f t="shared" si="30"/>
        <v>22.234693877551031</v>
      </c>
      <c r="Q186" s="16">
        <v>40</v>
      </c>
      <c r="R186" s="16">
        <v>50</v>
      </c>
      <c r="S186" s="44">
        <f t="shared" si="31"/>
        <v>10</v>
      </c>
      <c r="U186" s="29" t="str">
        <f t="shared" si="38"/>
        <v/>
      </c>
      <c r="V186" s="29" t="str">
        <f t="shared" si="39"/>
        <v/>
      </c>
      <c r="W186" s="29" t="str">
        <f t="shared" si="40"/>
        <v/>
      </c>
      <c r="X186" s="29" t="str">
        <f t="shared" si="41"/>
        <v/>
      </c>
      <c r="Z186" s="29" t="str">
        <f t="shared" si="32"/>
        <v/>
      </c>
      <c r="AA186" s="29" t="str">
        <f t="shared" si="33"/>
        <v/>
      </c>
      <c r="AB186" s="29" t="str">
        <f t="shared" si="34"/>
        <v/>
      </c>
      <c r="AC186" s="29" t="str">
        <f t="shared" si="35"/>
        <v/>
      </c>
    </row>
    <row r="187" spans="1:29" ht="15">
      <c r="A187" s="49"/>
      <c r="B187" s="18">
        <f>IF(ISNUMBER('07'!A5),'07'!A5,"")</f>
        <v>41823</v>
      </c>
      <c r="C187" s="12" t="str">
        <f>'07'!B5</f>
        <v>Th</v>
      </c>
      <c r="D187" s="12" t="str">
        <f>IF(ISNUMBER('07'!C5),'07'!C5,"")</f>
        <v/>
      </c>
      <c r="E187" s="42">
        <f t="shared" si="29"/>
        <v>7</v>
      </c>
      <c r="F187" s="12" t="str">
        <f>'07'!E5</f>
        <v>SW</v>
      </c>
      <c r="G187" s="12" t="str">
        <f>IF(ISNUMBER('07'!F5),'07'!F5,"")</f>
        <v/>
      </c>
      <c r="H187" s="33"/>
      <c r="I187" s="41" t="str">
        <f t="shared" si="42"/>
        <v/>
      </c>
      <c r="J187" s="2"/>
      <c r="K187" s="12" t="str">
        <f t="shared" si="37"/>
        <v/>
      </c>
      <c r="P187" s="15">
        <f t="shared" si="30"/>
        <v>22.234693877551031</v>
      </c>
      <c r="Q187" s="16">
        <v>40</v>
      </c>
      <c r="R187" s="16">
        <v>50</v>
      </c>
      <c r="S187" s="44">
        <f t="shared" si="31"/>
        <v>11</v>
      </c>
      <c r="U187" s="29" t="str">
        <f t="shared" si="38"/>
        <v/>
      </c>
      <c r="V187" s="29" t="str">
        <f t="shared" si="39"/>
        <v/>
      </c>
      <c r="W187" s="29" t="str">
        <f t="shared" si="40"/>
        <v/>
      </c>
      <c r="X187" s="29" t="str">
        <f t="shared" si="41"/>
        <v/>
      </c>
      <c r="Z187" s="29" t="str">
        <f t="shared" si="32"/>
        <v/>
      </c>
      <c r="AA187" s="29" t="str">
        <f t="shared" si="33"/>
        <v/>
      </c>
      <c r="AB187" s="29" t="str">
        <f t="shared" si="34"/>
        <v/>
      </c>
      <c r="AC187" s="29" t="str">
        <f t="shared" si="35"/>
        <v/>
      </c>
    </row>
    <row r="188" spans="1:29" ht="15">
      <c r="A188" s="49"/>
      <c r="B188" s="18">
        <f>IF(ISNUMBER('07'!A6),'07'!A6,"")</f>
        <v>41824</v>
      </c>
      <c r="C188" s="12" t="str">
        <f>'07'!B6</f>
        <v>F</v>
      </c>
      <c r="D188" s="12" t="str">
        <f>IF(ISNUMBER('07'!C6),'07'!C6,"")</f>
        <v/>
      </c>
      <c r="E188" s="42">
        <f t="shared" si="29"/>
        <v>7</v>
      </c>
      <c r="F188" s="12" t="str">
        <f>'07'!E6</f>
        <v>SSW</v>
      </c>
      <c r="G188" s="12" t="str">
        <f>IF(ISNUMBER('07'!F6),'07'!F6,"")</f>
        <v/>
      </c>
      <c r="H188" s="33">
        <f>'07'!G6</f>
        <v>12</v>
      </c>
      <c r="I188" s="41" t="str">
        <f t="shared" si="42"/>
        <v/>
      </c>
      <c r="J188" s="2"/>
      <c r="K188" s="12" t="str">
        <f t="shared" si="37"/>
        <v/>
      </c>
      <c r="P188" s="15">
        <f t="shared" si="30"/>
        <v>22.234693877551031</v>
      </c>
      <c r="Q188" s="16">
        <v>40</v>
      </c>
      <c r="R188" s="16">
        <v>50</v>
      </c>
      <c r="S188" s="44">
        <f t="shared" si="31"/>
        <v>10</v>
      </c>
      <c r="U188" s="29" t="str">
        <f t="shared" si="38"/>
        <v/>
      </c>
      <c r="V188" s="29" t="str">
        <f t="shared" si="39"/>
        <v/>
      </c>
      <c r="W188" s="29" t="str">
        <f t="shared" si="40"/>
        <v/>
      </c>
      <c r="X188" s="29" t="str">
        <f t="shared" si="41"/>
        <v/>
      </c>
      <c r="Z188" s="29" t="str">
        <f t="shared" si="32"/>
        <v/>
      </c>
      <c r="AA188" s="29" t="str">
        <f t="shared" si="33"/>
        <v/>
      </c>
      <c r="AB188" s="29" t="str">
        <f t="shared" si="34"/>
        <v/>
      </c>
      <c r="AC188" s="29" t="str">
        <f t="shared" si="35"/>
        <v/>
      </c>
    </row>
    <row r="189" spans="1:29" ht="15">
      <c r="A189" s="49"/>
      <c r="B189" s="18">
        <f>IF(ISNUMBER('07'!A7),'07'!A7,"")</f>
        <v>41825</v>
      </c>
      <c r="C189" s="12" t="str">
        <f>'07'!B7</f>
        <v>Sa</v>
      </c>
      <c r="D189" s="12" t="str">
        <f>IF(ISNUMBER('07'!C7),'07'!C7,"")</f>
        <v/>
      </c>
      <c r="E189" s="42">
        <f t="shared" si="29"/>
        <v>7</v>
      </c>
      <c r="F189" s="12" t="str">
        <f>'07'!E7</f>
        <v>WNW</v>
      </c>
      <c r="G189" s="12" t="str">
        <f>IF(ISNUMBER('07'!F7),'07'!F7,"")</f>
        <v/>
      </c>
      <c r="H189" s="33">
        <f>'07'!G7</f>
        <v>14</v>
      </c>
      <c r="I189" s="41" t="str">
        <f t="shared" si="42"/>
        <v/>
      </c>
      <c r="J189" s="2"/>
      <c r="K189" s="12" t="str">
        <f t="shared" si="37"/>
        <v/>
      </c>
      <c r="P189" s="15">
        <f t="shared" si="30"/>
        <v>22.234693877551031</v>
      </c>
      <c r="Q189" s="16">
        <v>40</v>
      </c>
      <c r="R189" s="16">
        <v>50</v>
      </c>
      <c r="S189" s="44">
        <f t="shared" si="31"/>
        <v>14</v>
      </c>
      <c r="U189" s="29" t="str">
        <f t="shared" si="38"/>
        <v/>
      </c>
      <c r="V189" s="29" t="str">
        <f t="shared" si="39"/>
        <v/>
      </c>
      <c r="W189" s="29" t="str">
        <f t="shared" si="40"/>
        <v/>
      </c>
      <c r="X189" s="29" t="str">
        <f t="shared" si="41"/>
        <v/>
      </c>
      <c r="Z189" s="29" t="str">
        <f t="shared" si="32"/>
        <v/>
      </c>
      <c r="AA189" s="29" t="str">
        <f t="shared" si="33"/>
        <v/>
      </c>
      <c r="AB189" s="29" t="str">
        <f t="shared" si="34"/>
        <v/>
      </c>
      <c r="AC189" s="29" t="str">
        <f t="shared" si="35"/>
        <v/>
      </c>
    </row>
    <row r="190" spans="1:29" ht="15">
      <c r="A190" s="49"/>
      <c r="B190" s="18">
        <f>IF(ISNUMBER('07'!A8),'07'!A8,"")</f>
        <v>41826</v>
      </c>
      <c r="C190" s="12" t="str">
        <f>'07'!B8</f>
        <v>Su</v>
      </c>
      <c r="D190" s="12" t="str">
        <f>IF(ISNUMBER('07'!C8),'07'!C8,"")</f>
        <v/>
      </c>
      <c r="E190" s="42">
        <f t="shared" si="29"/>
        <v>7</v>
      </c>
      <c r="F190" s="12" t="str">
        <f>'07'!E8</f>
        <v>WNW</v>
      </c>
      <c r="G190" s="12" t="str">
        <f>IF(ISNUMBER('07'!F8),'07'!F8,"")</f>
        <v/>
      </c>
      <c r="H190" s="33">
        <f>'07'!G8</f>
        <v>16</v>
      </c>
      <c r="I190" s="41" t="str">
        <f t="shared" si="42"/>
        <v/>
      </c>
      <c r="J190" s="2"/>
      <c r="K190" s="12" t="str">
        <f t="shared" si="37"/>
        <v/>
      </c>
      <c r="P190" s="15">
        <f t="shared" si="30"/>
        <v>22.234693877551031</v>
      </c>
      <c r="Q190" s="16">
        <v>40</v>
      </c>
      <c r="R190" s="16">
        <v>50</v>
      </c>
      <c r="S190" s="44">
        <f t="shared" si="31"/>
        <v>14</v>
      </c>
      <c r="U190" s="29" t="str">
        <f t="shared" si="38"/>
        <v/>
      </c>
      <c r="V190" s="29" t="str">
        <f t="shared" si="39"/>
        <v/>
      </c>
      <c r="W190" s="29" t="str">
        <f t="shared" si="40"/>
        <v/>
      </c>
      <c r="X190" s="29" t="str">
        <f t="shared" si="41"/>
        <v/>
      </c>
      <c r="Z190" s="29" t="str">
        <f t="shared" si="32"/>
        <v/>
      </c>
      <c r="AA190" s="29" t="str">
        <f t="shared" si="33"/>
        <v/>
      </c>
      <c r="AB190" s="29" t="str">
        <f t="shared" si="34"/>
        <v/>
      </c>
      <c r="AC190" s="29" t="str">
        <f t="shared" si="35"/>
        <v/>
      </c>
    </row>
    <row r="191" spans="1:29" ht="15">
      <c r="A191" s="49"/>
      <c r="B191" s="18">
        <f>IF(ISNUMBER('07'!A9),'07'!A9,"")</f>
        <v>41827</v>
      </c>
      <c r="C191" s="12" t="str">
        <f>'07'!B9</f>
        <v>M</v>
      </c>
      <c r="D191" s="12">
        <f>IF(ISNUMBER('07'!C9),'07'!C9,"")</f>
        <v>26</v>
      </c>
      <c r="E191" s="42">
        <f t="shared" si="29"/>
        <v>7</v>
      </c>
      <c r="F191" s="12" t="str">
        <f>'07'!E9</f>
        <v>SW</v>
      </c>
      <c r="G191" s="12" t="str">
        <f>IF(ISNUMBER('07'!F9),'07'!F9,"")</f>
        <v/>
      </c>
      <c r="H191" s="33">
        <f>'07'!G9</f>
        <v>16</v>
      </c>
      <c r="I191" s="41">
        <f t="shared" si="42"/>
        <v>10</v>
      </c>
      <c r="J191" s="2"/>
      <c r="K191" s="12" t="str">
        <f t="shared" si="37"/>
        <v/>
      </c>
      <c r="P191" s="15">
        <f t="shared" si="30"/>
        <v>22.234693877551031</v>
      </c>
      <c r="Q191" s="16">
        <v>40</v>
      </c>
      <c r="R191" s="16">
        <v>50</v>
      </c>
      <c r="S191" s="44">
        <f t="shared" si="31"/>
        <v>11</v>
      </c>
      <c r="U191" s="29">
        <f t="shared" si="38"/>
        <v>10</v>
      </c>
      <c r="V191" s="29" t="str">
        <f t="shared" si="39"/>
        <v/>
      </c>
      <c r="W191" s="29" t="str">
        <f t="shared" si="40"/>
        <v/>
      </c>
      <c r="X191" s="29" t="str">
        <f t="shared" si="41"/>
        <v/>
      </c>
      <c r="Z191" s="29" t="str">
        <f t="shared" si="32"/>
        <v/>
      </c>
      <c r="AA191" s="29" t="str">
        <f t="shared" si="33"/>
        <v/>
      </c>
      <c r="AB191" s="29" t="str">
        <f t="shared" si="34"/>
        <v/>
      </c>
      <c r="AC191" s="29" t="str">
        <f t="shared" si="35"/>
        <v/>
      </c>
    </row>
    <row r="192" spans="1:29" ht="15">
      <c r="A192" s="49"/>
      <c r="B192" s="18">
        <f>IF(ISNUMBER('07'!A10),'07'!A10,"")</f>
        <v>41828</v>
      </c>
      <c r="C192" s="12" t="str">
        <f>'07'!B10</f>
        <v>Tu</v>
      </c>
      <c r="D192" s="12">
        <f>IF(ISNUMBER('07'!C10),'07'!C10,"")</f>
        <v>19.600000000000001</v>
      </c>
      <c r="E192" s="42">
        <f t="shared" si="29"/>
        <v>7</v>
      </c>
      <c r="F192" s="12" t="str">
        <f>'07'!E10</f>
        <v>W</v>
      </c>
      <c r="G192" s="12" t="str">
        <f>IF(ISNUMBER('07'!F10),'07'!F10,"")</f>
        <v/>
      </c>
      <c r="H192" s="33">
        <f>'07'!G10</f>
        <v>18</v>
      </c>
      <c r="I192" s="41">
        <f t="shared" si="42"/>
        <v>1.6000000000000014</v>
      </c>
      <c r="J192" s="2"/>
      <c r="K192" s="12" t="str">
        <f t="shared" si="37"/>
        <v/>
      </c>
      <c r="P192" s="15">
        <f t="shared" si="30"/>
        <v>22.234693877551031</v>
      </c>
      <c r="Q192" s="16">
        <v>40</v>
      </c>
      <c r="R192" s="16">
        <v>50</v>
      </c>
      <c r="S192" s="44">
        <f t="shared" si="31"/>
        <v>13</v>
      </c>
      <c r="U192" s="29">
        <f t="shared" si="38"/>
        <v>1.6000000000000014</v>
      </c>
      <c r="V192" s="29" t="str">
        <f t="shared" si="39"/>
        <v/>
      </c>
      <c r="W192" s="29" t="str">
        <f t="shared" si="40"/>
        <v/>
      </c>
      <c r="X192" s="29" t="str">
        <f t="shared" si="41"/>
        <v/>
      </c>
      <c r="Z192" s="29" t="str">
        <f t="shared" si="32"/>
        <v/>
      </c>
      <c r="AA192" s="29" t="str">
        <f t="shared" si="33"/>
        <v/>
      </c>
      <c r="AB192" s="29" t="str">
        <f t="shared" si="34"/>
        <v/>
      </c>
      <c r="AC192" s="29" t="str">
        <f t="shared" si="35"/>
        <v/>
      </c>
    </row>
    <row r="193" spans="1:29" ht="15">
      <c r="A193" s="49"/>
      <c r="B193" s="18">
        <f>IF(ISNUMBER('07'!A11),'07'!A11,"")</f>
        <v>41829</v>
      </c>
      <c r="C193" s="12" t="str">
        <f>'07'!B11</f>
        <v>W</v>
      </c>
      <c r="D193" s="12">
        <f>IF(ISNUMBER('07'!C11),'07'!C11,"")</f>
        <v>19.600000000000001</v>
      </c>
      <c r="E193" s="42">
        <f t="shared" si="29"/>
        <v>7</v>
      </c>
      <c r="F193" s="12" t="str">
        <f>'07'!E11</f>
        <v>NW</v>
      </c>
      <c r="G193" s="12" t="str">
        <f>IF(ISNUMBER('07'!F11),'07'!F11,"")</f>
        <v/>
      </c>
      <c r="H193" s="33"/>
      <c r="I193" s="41" t="str">
        <f t="shared" si="42"/>
        <v/>
      </c>
      <c r="J193" s="2"/>
      <c r="K193" s="12" t="str">
        <f t="shared" si="37"/>
        <v/>
      </c>
      <c r="P193" s="15">
        <f t="shared" si="30"/>
        <v>22.234693877551031</v>
      </c>
      <c r="Q193" s="16">
        <v>40</v>
      </c>
      <c r="R193" s="16">
        <v>50</v>
      </c>
      <c r="S193" s="44">
        <f t="shared" si="31"/>
        <v>15</v>
      </c>
      <c r="U193" s="29" t="str">
        <f t="shared" si="38"/>
        <v/>
      </c>
      <c r="V193" s="29" t="str">
        <f t="shared" si="39"/>
        <v/>
      </c>
      <c r="W193" s="29" t="str">
        <f t="shared" si="40"/>
        <v/>
      </c>
      <c r="X193" s="29" t="str">
        <f t="shared" si="41"/>
        <v/>
      </c>
      <c r="Z193" s="29" t="str">
        <f t="shared" si="32"/>
        <v/>
      </c>
      <c r="AA193" s="29" t="str">
        <f t="shared" si="33"/>
        <v/>
      </c>
      <c r="AB193" s="29" t="str">
        <f t="shared" si="34"/>
        <v/>
      </c>
      <c r="AC193" s="29" t="str">
        <f t="shared" si="35"/>
        <v/>
      </c>
    </row>
    <row r="194" spans="1:29" ht="15">
      <c r="A194" s="49"/>
      <c r="B194" s="18">
        <f>IF(ISNUMBER('07'!A12),'07'!A12,"")</f>
        <v>41830</v>
      </c>
      <c r="C194" s="12" t="str">
        <f>'07'!B12</f>
        <v>Th</v>
      </c>
      <c r="D194" s="12">
        <f>IF(ISNUMBER('07'!C12),'07'!C12,"")</f>
        <v>15.8</v>
      </c>
      <c r="E194" s="42">
        <f t="shared" si="29"/>
        <v>7</v>
      </c>
      <c r="F194" s="12" t="str">
        <f>'07'!E12</f>
        <v>NNW</v>
      </c>
      <c r="G194" s="12" t="str">
        <f>IF(ISNUMBER('07'!F12),'07'!F12,"")</f>
        <v/>
      </c>
      <c r="H194" s="33"/>
      <c r="I194" s="41" t="str">
        <f t="shared" si="42"/>
        <v/>
      </c>
      <c r="J194" s="2"/>
      <c r="K194" s="12" t="str">
        <f t="shared" si="37"/>
        <v/>
      </c>
      <c r="P194" s="15">
        <f t="shared" si="30"/>
        <v>22.234693877551031</v>
      </c>
      <c r="Q194" s="16">
        <v>40</v>
      </c>
      <c r="R194" s="16">
        <v>50</v>
      </c>
      <c r="S194" s="44">
        <f t="shared" si="31"/>
        <v>16</v>
      </c>
      <c r="U194" s="29" t="str">
        <f t="shared" si="38"/>
        <v/>
      </c>
      <c r="V194" s="29" t="str">
        <f t="shared" si="39"/>
        <v/>
      </c>
      <c r="W194" s="29" t="str">
        <f t="shared" si="40"/>
        <v/>
      </c>
      <c r="X194" s="29" t="str">
        <f t="shared" si="41"/>
        <v/>
      </c>
      <c r="Z194" s="29" t="str">
        <f t="shared" si="32"/>
        <v/>
      </c>
      <c r="AA194" s="29" t="str">
        <f t="shared" si="33"/>
        <v/>
      </c>
      <c r="AB194" s="29" t="str">
        <f t="shared" si="34"/>
        <v/>
      </c>
      <c r="AC194" s="29" t="str">
        <f t="shared" si="35"/>
        <v/>
      </c>
    </row>
    <row r="195" spans="1:29" ht="15">
      <c r="A195" s="49"/>
      <c r="B195" s="18">
        <f>IF(ISNUMBER('07'!A13),'07'!A13,"")</f>
        <v>41831</v>
      </c>
      <c r="C195" s="12" t="str">
        <f>'07'!B13</f>
        <v>F</v>
      </c>
      <c r="D195" s="12">
        <f>IF(ISNUMBER('07'!C13),'07'!C13,"")</f>
        <v>17.899999999999999</v>
      </c>
      <c r="E195" s="42">
        <f t="shared" si="29"/>
        <v>7</v>
      </c>
      <c r="F195" s="12" t="str">
        <f>'07'!E13</f>
        <v>NNW</v>
      </c>
      <c r="G195" s="12" t="str">
        <f>IF(ISNUMBER('07'!F13),'07'!F13,"")</f>
        <v/>
      </c>
      <c r="H195" s="33"/>
      <c r="I195" s="41" t="str">
        <f t="shared" si="42"/>
        <v/>
      </c>
      <c r="J195" s="2"/>
      <c r="K195" s="12" t="str">
        <f t="shared" si="37"/>
        <v/>
      </c>
      <c r="P195" s="15">
        <f t="shared" si="30"/>
        <v>22.234693877551031</v>
      </c>
      <c r="Q195" s="16">
        <v>40</v>
      </c>
      <c r="R195" s="16">
        <v>50</v>
      </c>
      <c r="S195" s="44">
        <f t="shared" si="31"/>
        <v>16</v>
      </c>
      <c r="U195" s="29" t="str">
        <f t="shared" si="38"/>
        <v/>
      </c>
      <c r="V195" s="29" t="str">
        <f t="shared" si="39"/>
        <v/>
      </c>
      <c r="W195" s="29" t="str">
        <f t="shared" si="40"/>
        <v/>
      </c>
      <c r="X195" s="29" t="str">
        <f t="shared" si="41"/>
        <v/>
      </c>
      <c r="Z195" s="29" t="str">
        <f t="shared" si="32"/>
        <v/>
      </c>
      <c r="AA195" s="29" t="str">
        <f t="shared" si="33"/>
        <v/>
      </c>
      <c r="AB195" s="29" t="str">
        <f t="shared" si="34"/>
        <v/>
      </c>
      <c r="AC195" s="29" t="str">
        <f t="shared" si="35"/>
        <v/>
      </c>
    </row>
    <row r="196" spans="1:29" ht="15">
      <c r="A196" s="49"/>
      <c r="B196" s="18">
        <f>IF(ISNUMBER('07'!A14),'07'!A14,"")</f>
        <v>41832</v>
      </c>
      <c r="C196" s="12" t="str">
        <f>'07'!B14</f>
        <v>Sa</v>
      </c>
      <c r="D196" s="12">
        <f>IF(ISNUMBER('07'!C14),'07'!C14,"")</f>
        <v>18.399999999999999</v>
      </c>
      <c r="E196" s="42">
        <f t="shared" si="29"/>
        <v>7</v>
      </c>
      <c r="F196" s="12" t="str">
        <f>'07'!E14</f>
        <v>SW</v>
      </c>
      <c r="G196" s="12" t="str">
        <f>IF(ISNUMBER('07'!F14),'07'!F14,"")</f>
        <v/>
      </c>
      <c r="H196" s="33"/>
      <c r="I196" s="41" t="str">
        <f t="shared" si="42"/>
        <v/>
      </c>
      <c r="J196" s="2"/>
      <c r="K196" s="12" t="str">
        <f t="shared" si="37"/>
        <v/>
      </c>
      <c r="P196" s="15">
        <f t="shared" si="30"/>
        <v>22.234693877551031</v>
      </c>
      <c r="Q196" s="16">
        <v>40</v>
      </c>
      <c r="R196" s="16">
        <v>50</v>
      </c>
      <c r="S196" s="44">
        <f t="shared" si="31"/>
        <v>11</v>
      </c>
      <c r="U196" s="29" t="str">
        <f t="shared" si="38"/>
        <v/>
      </c>
      <c r="V196" s="29" t="str">
        <f t="shared" si="39"/>
        <v/>
      </c>
      <c r="W196" s="29" t="str">
        <f t="shared" si="40"/>
        <v/>
      </c>
      <c r="X196" s="29" t="str">
        <f t="shared" si="41"/>
        <v/>
      </c>
      <c r="Z196" s="29" t="str">
        <f t="shared" si="32"/>
        <v/>
      </c>
      <c r="AA196" s="29" t="str">
        <f t="shared" si="33"/>
        <v/>
      </c>
      <c r="AB196" s="29" t="str">
        <f t="shared" si="34"/>
        <v/>
      </c>
      <c r="AC196" s="29" t="str">
        <f t="shared" si="35"/>
        <v/>
      </c>
    </row>
    <row r="197" spans="1:29" ht="15">
      <c r="A197" s="49"/>
      <c r="B197" s="18">
        <f>IF(ISNUMBER('07'!A15),'07'!A15,"")</f>
        <v>41833</v>
      </c>
      <c r="C197" s="12" t="str">
        <f>'07'!B15</f>
        <v>Su</v>
      </c>
      <c r="D197" s="12" t="str">
        <f>IF(ISNUMBER('07'!C15),'07'!C15,"")</f>
        <v/>
      </c>
      <c r="E197" s="42">
        <f t="shared" ref="E197:E260" si="43">MONTH(B197)</f>
        <v>7</v>
      </c>
      <c r="F197" s="12" t="str">
        <f>'07'!E15</f>
        <v>WNW</v>
      </c>
      <c r="G197" s="12" t="str">
        <f>IF(ISNUMBER('07'!F15),'07'!F15,"")</f>
        <v/>
      </c>
      <c r="H197" s="33"/>
      <c r="I197" s="41" t="str">
        <f t="shared" si="42"/>
        <v/>
      </c>
      <c r="J197" s="2"/>
      <c r="K197" s="12" t="str">
        <f t="shared" si="37"/>
        <v/>
      </c>
      <c r="P197" s="15">
        <f t="shared" ref="P197:P260" si="44">$N$7</f>
        <v>22.234693877551031</v>
      </c>
      <c r="Q197" s="16">
        <v>40</v>
      </c>
      <c r="R197" s="16">
        <v>50</v>
      </c>
      <c r="S197" s="44">
        <f t="shared" ref="S197:S260" si="45">MATCH(F197,$D$379:$D$394,)</f>
        <v>14</v>
      </c>
      <c r="U197" s="29" t="str">
        <f t="shared" si="38"/>
        <v/>
      </c>
      <c r="V197" s="29" t="str">
        <f t="shared" si="39"/>
        <v/>
      </c>
      <c r="W197" s="29" t="str">
        <f t="shared" si="40"/>
        <v/>
      </c>
      <c r="X197" s="29" t="str">
        <f t="shared" si="41"/>
        <v/>
      </c>
      <c r="Z197" s="29" t="str">
        <f t="shared" ref="Z197:Z260" si="46">IF(AND(Z$1&lt;$K197,$K197&lt;Z$2,$D197&lt;50),$K197,"")</f>
        <v/>
      </c>
      <c r="AA197" s="29" t="str">
        <f t="shared" ref="AA197:AA260" si="47">IF(AND(AA$1&lt;$K197,$K197&lt;AA$2,$D197&gt;=50),$K197,"")</f>
        <v/>
      </c>
      <c r="AB197" s="29" t="str">
        <f t="shared" ref="AB197:AB260" si="48">IF(AND(AB$1&lt;=$K197,$K197&lt;=AB$2,$D197&lt;50),$K197,"")</f>
        <v/>
      </c>
      <c r="AC197" s="29" t="str">
        <f t="shared" ref="AC197:AC260" si="49">IF(AND(AC$1&lt;=$K197,$K197&lt;=AC$2,$D197&gt;=50),$K197,"")</f>
        <v/>
      </c>
    </row>
    <row r="198" spans="1:29" ht="15">
      <c r="A198" s="49"/>
      <c r="B198" s="18">
        <f>IF(ISNUMBER('07'!A16),'07'!A16,"")</f>
        <v>41834</v>
      </c>
      <c r="C198" s="12" t="str">
        <f>'07'!B16</f>
        <v>M</v>
      </c>
      <c r="D198" s="12" t="str">
        <f>IF(ISNUMBER('07'!C16),'07'!C16,"")</f>
        <v/>
      </c>
      <c r="E198" s="42">
        <f t="shared" si="43"/>
        <v>7</v>
      </c>
      <c r="F198" s="12" t="str">
        <f>'07'!E16</f>
        <v>WSW</v>
      </c>
      <c r="G198" s="12" t="str">
        <f>IF(ISNUMBER('07'!F16),'07'!F16,"")</f>
        <v/>
      </c>
      <c r="H198" s="33"/>
      <c r="I198" s="41" t="str">
        <f t="shared" si="42"/>
        <v/>
      </c>
      <c r="J198" s="2"/>
      <c r="K198" s="12" t="str">
        <f t="shared" ref="K198:K215" si="50">IF(AND(ISNUMBER($D198),ISNUMBER(J198)),$D198-J198,"")</f>
        <v/>
      </c>
      <c r="P198" s="15">
        <f t="shared" si="44"/>
        <v>22.234693877551031</v>
      </c>
      <c r="Q198" s="16">
        <v>40</v>
      </c>
      <c r="R198" s="16">
        <v>50</v>
      </c>
      <c r="S198" s="44">
        <f t="shared" si="45"/>
        <v>12</v>
      </c>
      <c r="U198" s="29" t="str">
        <f t="shared" ref="U198:U261" si="51">IF(AND(U$1&lt;$I198,$I198&lt;U$2,$D198&lt;50),$I198,"")</f>
        <v/>
      </c>
      <c r="V198" s="29" t="str">
        <f t="shared" ref="V198:V261" si="52">IF(AND(V$1&lt;$I198,$I198&lt;V$2,$D198&gt;=50),$I198,"")</f>
        <v/>
      </c>
      <c r="W198" s="29" t="str">
        <f t="shared" ref="W198:W261" si="53">IF(AND(W$1&lt;=$I198,$I198&lt;=W$2,$D198&lt;50),$I198,"")</f>
        <v/>
      </c>
      <c r="X198" s="29" t="str">
        <f t="shared" ref="X198:X261" si="54">IF(AND(X$1&lt;=$I198,$I198&lt;=X$2,$D198&gt;=50),$I198,"")</f>
        <v/>
      </c>
      <c r="Z198" s="29" t="str">
        <f t="shared" si="46"/>
        <v/>
      </c>
      <c r="AA198" s="29" t="str">
        <f t="shared" si="47"/>
        <v/>
      </c>
      <c r="AB198" s="29" t="str">
        <f t="shared" si="48"/>
        <v/>
      </c>
      <c r="AC198" s="29" t="str">
        <f t="shared" si="49"/>
        <v/>
      </c>
    </row>
    <row r="199" spans="1:29" ht="15">
      <c r="A199" s="49"/>
      <c r="B199" s="18">
        <f>IF(ISNUMBER('07'!A17),'07'!A17,"")</f>
        <v>41835</v>
      </c>
      <c r="C199" s="12" t="str">
        <f>'07'!B17</f>
        <v>Tu</v>
      </c>
      <c r="D199" s="12" t="str">
        <f>IF(ISNUMBER('07'!C17),'07'!C17,"")</f>
        <v/>
      </c>
      <c r="E199" s="42">
        <f t="shared" si="43"/>
        <v>7</v>
      </c>
      <c r="F199" s="12" t="str">
        <f>'07'!E17</f>
        <v>W</v>
      </c>
      <c r="G199" s="12" t="str">
        <f>IF(ISNUMBER('07'!F17),'07'!F17,"")</f>
        <v/>
      </c>
      <c r="H199" s="33"/>
      <c r="I199" s="41" t="str">
        <f t="shared" si="42"/>
        <v/>
      </c>
      <c r="J199" s="2"/>
      <c r="K199" s="12" t="str">
        <f t="shared" si="50"/>
        <v/>
      </c>
      <c r="P199" s="15">
        <f t="shared" si="44"/>
        <v>22.234693877551031</v>
      </c>
      <c r="Q199" s="16">
        <v>40</v>
      </c>
      <c r="R199" s="16">
        <v>50</v>
      </c>
      <c r="S199" s="44">
        <f t="shared" si="45"/>
        <v>13</v>
      </c>
      <c r="U199" s="29" t="str">
        <f t="shared" si="51"/>
        <v/>
      </c>
      <c r="V199" s="29" t="str">
        <f t="shared" si="52"/>
        <v/>
      </c>
      <c r="W199" s="29" t="str">
        <f t="shared" si="53"/>
        <v/>
      </c>
      <c r="X199" s="29" t="str">
        <f t="shared" si="54"/>
        <v/>
      </c>
      <c r="Z199" s="29" t="str">
        <f t="shared" si="46"/>
        <v/>
      </c>
      <c r="AA199" s="29" t="str">
        <f t="shared" si="47"/>
        <v/>
      </c>
      <c r="AB199" s="29" t="str">
        <f t="shared" si="48"/>
        <v/>
      </c>
      <c r="AC199" s="29" t="str">
        <f t="shared" si="49"/>
        <v/>
      </c>
    </row>
    <row r="200" spans="1:29" ht="15">
      <c r="A200" s="49"/>
      <c r="B200" s="18">
        <f>IF(ISNUMBER('07'!A18),'07'!A18,"")</f>
        <v>41836</v>
      </c>
      <c r="C200" s="12" t="str">
        <f>'07'!B18</f>
        <v>W</v>
      </c>
      <c r="D200" s="12" t="str">
        <f>IF(ISNUMBER('07'!C18),'07'!C18,"")</f>
        <v/>
      </c>
      <c r="E200" s="42">
        <f t="shared" si="43"/>
        <v>7</v>
      </c>
      <c r="F200" s="12" t="str">
        <f>'07'!E18</f>
        <v>SW</v>
      </c>
      <c r="G200" s="12" t="str">
        <f>IF(ISNUMBER('07'!F18),'07'!F18,"")</f>
        <v/>
      </c>
      <c r="H200" s="33"/>
      <c r="I200" s="41" t="str">
        <f t="shared" si="42"/>
        <v/>
      </c>
      <c r="J200" s="2"/>
      <c r="K200" s="12" t="str">
        <f t="shared" si="50"/>
        <v/>
      </c>
      <c r="P200" s="15">
        <f t="shared" si="44"/>
        <v>22.234693877551031</v>
      </c>
      <c r="Q200" s="16">
        <v>40</v>
      </c>
      <c r="R200" s="16">
        <v>50</v>
      </c>
      <c r="S200" s="44">
        <f t="shared" si="45"/>
        <v>11</v>
      </c>
      <c r="U200" s="29" t="str">
        <f t="shared" si="51"/>
        <v/>
      </c>
      <c r="V200" s="29" t="str">
        <f t="shared" si="52"/>
        <v/>
      </c>
      <c r="W200" s="29" t="str">
        <f t="shared" si="53"/>
        <v/>
      </c>
      <c r="X200" s="29" t="str">
        <f t="shared" si="54"/>
        <v/>
      </c>
      <c r="Z200" s="29" t="str">
        <f t="shared" si="46"/>
        <v/>
      </c>
      <c r="AA200" s="29" t="str">
        <f t="shared" si="47"/>
        <v/>
      </c>
      <c r="AB200" s="29" t="str">
        <f t="shared" si="48"/>
        <v/>
      </c>
      <c r="AC200" s="29" t="str">
        <f t="shared" si="49"/>
        <v/>
      </c>
    </row>
    <row r="201" spans="1:29" ht="15">
      <c r="A201" s="49"/>
      <c r="B201" s="18">
        <f>IF(ISNUMBER('07'!A19),'07'!A19,"")</f>
        <v>41837</v>
      </c>
      <c r="C201" s="12" t="str">
        <f>'07'!B19</f>
        <v>Th</v>
      </c>
      <c r="D201" s="12" t="str">
        <f>IF(ISNUMBER('07'!C19),'07'!C19,"")</f>
        <v/>
      </c>
      <c r="E201" s="42">
        <f t="shared" si="43"/>
        <v>7</v>
      </c>
      <c r="F201" s="12" t="str">
        <f>'07'!E19</f>
        <v>E</v>
      </c>
      <c r="G201" s="12" t="str">
        <f>IF(ISNUMBER('07'!F19),'07'!F19,"")</f>
        <v/>
      </c>
      <c r="H201" s="33">
        <f>'07'!G19</f>
        <v>17</v>
      </c>
      <c r="I201" s="41" t="str">
        <f t="shared" si="42"/>
        <v/>
      </c>
      <c r="J201" s="2"/>
      <c r="K201" s="12" t="str">
        <f t="shared" si="50"/>
        <v/>
      </c>
      <c r="P201" s="15">
        <f t="shared" si="44"/>
        <v>22.234693877551031</v>
      </c>
      <c r="Q201" s="16">
        <v>40</v>
      </c>
      <c r="R201" s="16">
        <v>50</v>
      </c>
      <c r="S201" s="44">
        <f t="shared" si="45"/>
        <v>5</v>
      </c>
      <c r="U201" s="29" t="str">
        <f t="shared" si="51"/>
        <v/>
      </c>
      <c r="V201" s="29" t="str">
        <f t="shared" si="52"/>
        <v/>
      </c>
      <c r="W201" s="29" t="str">
        <f t="shared" si="53"/>
        <v/>
      </c>
      <c r="X201" s="29" t="str">
        <f t="shared" si="54"/>
        <v/>
      </c>
      <c r="Z201" s="29" t="str">
        <f t="shared" si="46"/>
        <v/>
      </c>
      <c r="AA201" s="29" t="str">
        <f t="shared" si="47"/>
        <v/>
      </c>
      <c r="AB201" s="29" t="str">
        <f t="shared" si="48"/>
        <v/>
      </c>
      <c r="AC201" s="29" t="str">
        <f t="shared" si="49"/>
        <v/>
      </c>
    </row>
    <row r="202" spans="1:29" ht="15">
      <c r="A202" s="49"/>
      <c r="B202" s="18">
        <f>IF(ISNUMBER('07'!A20),'07'!A20,"")</f>
        <v>41838</v>
      </c>
      <c r="C202" s="12" t="str">
        <f>'07'!B20</f>
        <v>F</v>
      </c>
      <c r="D202" s="12" t="str">
        <f>IF(ISNUMBER('07'!C20),'07'!C20,"")</f>
        <v/>
      </c>
      <c r="E202" s="42">
        <f t="shared" si="43"/>
        <v>7</v>
      </c>
      <c r="F202" s="12" t="str">
        <f>'07'!E20</f>
        <v>ENE</v>
      </c>
      <c r="G202" s="12" t="str">
        <f>IF(ISNUMBER('07'!F20),'07'!F20,"")</f>
        <v/>
      </c>
      <c r="H202" s="33">
        <f>'07'!G20</f>
        <v>33</v>
      </c>
      <c r="I202" s="41" t="str">
        <f t="shared" si="42"/>
        <v/>
      </c>
      <c r="J202" s="2"/>
      <c r="K202" s="12" t="str">
        <f t="shared" si="50"/>
        <v/>
      </c>
      <c r="P202" s="15">
        <f t="shared" si="44"/>
        <v>22.234693877551031</v>
      </c>
      <c r="Q202" s="16">
        <v>40</v>
      </c>
      <c r="R202" s="16">
        <v>50</v>
      </c>
      <c r="S202" s="44">
        <f t="shared" si="45"/>
        <v>4</v>
      </c>
      <c r="U202" s="29" t="str">
        <f t="shared" si="51"/>
        <v/>
      </c>
      <c r="V202" s="29" t="str">
        <f t="shared" si="52"/>
        <v/>
      </c>
      <c r="W202" s="29" t="str">
        <f t="shared" si="53"/>
        <v/>
      </c>
      <c r="X202" s="29" t="str">
        <f t="shared" si="54"/>
        <v/>
      </c>
      <c r="Z202" s="29" t="str">
        <f t="shared" si="46"/>
        <v/>
      </c>
      <c r="AA202" s="29" t="str">
        <f t="shared" si="47"/>
        <v/>
      </c>
      <c r="AB202" s="29" t="str">
        <f t="shared" si="48"/>
        <v/>
      </c>
      <c r="AC202" s="29" t="str">
        <f t="shared" si="49"/>
        <v/>
      </c>
    </row>
    <row r="203" spans="1:29" ht="15">
      <c r="A203" s="49"/>
      <c r="B203" s="18">
        <f>IF(ISNUMBER('07'!A21),'07'!A21,"")</f>
        <v>41839</v>
      </c>
      <c r="C203" s="12" t="str">
        <f>'07'!B21</f>
        <v>Sa</v>
      </c>
      <c r="D203" s="12" t="str">
        <f>IF(ISNUMBER('07'!C21),'07'!C21,"")</f>
        <v/>
      </c>
      <c r="E203" s="42">
        <f t="shared" si="43"/>
        <v>7</v>
      </c>
      <c r="F203" s="12" t="str">
        <f>'07'!E21</f>
        <v>ENE</v>
      </c>
      <c r="G203" s="12" t="str">
        <f>IF(ISNUMBER('07'!F21),'07'!F21,"")</f>
        <v/>
      </c>
      <c r="H203" s="33"/>
      <c r="I203" s="41" t="str">
        <f t="shared" si="42"/>
        <v/>
      </c>
      <c r="J203" s="2"/>
      <c r="K203" s="12" t="str">
        <f t="shared" si="50"/>
        <v/>
      </c>
      <c r="P203" s="15">
        <f t="shared" si="44"/>
        <v>22.234693877551031</v>
      </c>
      <c r="Q203" s="16">
        <v>40</v>
      </c>
      <c r="R203" s="16">
        <v>50</v>
      </c>
      <c r="S203" s="44">
        <f t="shared" si="45"/>
        <v>4</v>
      </c>
      <c r="U203" s="29" t="str">
        <f t="shared" si="51"/>
        <v/>
      </c>
      <c r="V203" s="29" t="str">
        <f t="shared" si="52"/>
        <v/>
      </c>
      <c r="W203" s="29" t="str">
        <f t="shared" si="53"/>
        <v/>
      </c>
      <c r="X203" s="29" t="str">
        <f t="shared" si="54"/>
        <v/>
      </c>
      <c r="Z203" s="29" t="str">
        <f t="shared" si="46"/>
        <v/>
      </c>
      <c r="AA203" s="29" t="str">
        <f t="shared" si="47"/>
        <v/>
      </c>
      <c r="AB203" s="29" t="str">
        <f t="shared" si="48"/>
        <v/>
      </c>
      <c r="AC203" s="29" t="str">
        <f t="shared" si="49"/>
        <v/>
      </c>
    </row>
    <row r="204" spans="1:29" ht="15">
      <c r="A204" s="49"/>
      <c r="B204" s="18">
        <f>IF(ISNUMBER('07'!A22),'07'!A22,"")</f>
        <v>41840</v>
      </c>
      <c r="C204" s="12" t="str">
        <f>'07'!B22</f>
        <v>Su</v>
      </c>
      <c r="D204" s="12" t="str">
        <f>IF(ISNUMBER('07'!C22),'07'!C22,"")</f>
        <v/>
      </c>
      <c r="E204" s="42">
        <f t="shared" si="43"/>
        <v>7</v>
      </c>
      <c r="F204" s="12" t="str">
        <f>'07'!E22</f>
        <v>NW</v>
      </c>
      <c r="G204" s="12" t="str">
        <f>IF(ISNUMBER('07'!F22),'07'!F22,"")</f>
        <v/>
      </c>
      <c r="H204" s="33">
        <f>'07'!G22</f>
        <v>20</v>
      </c>
      <c r="I204" s="41" t="str">
        <f t="shared" si="42"/>
        <v/>
      </c>
      <c r="J204" s="2"/>
      <c r="K204" s="12" t="str">
        <f t="shared" si="50"/>
        <v/>
      </c>
      <c r="P204" s="15">
        <f t="shared" si="44"/>
        <v>22.234693877551031</v>
      </c>
      <c r="Q204" s="16">
        <v>40</v>
      </c>
      <c r="R204" s="16">
        <v>50</v>
      </c>
      <c r="S204" s="44">
        <f t="shared" si="45"/>
        <v>15</v>
      </c>
      <c r="U204" s="29" t="str">
        <f t="shared" si="51"/>
        <v/>
      </c>
      <c r="V204" s="29" t="str">
        <f t="shared" si="52"/>
        <v/>
      </c>
      <c r="W204" s="29" t="str">
        <f t="shared" si="53"/>
        <v/>
      </c>
      <c r="X204" s="29" t="str">
        <f t="shared" si="54"/>
        <v/>
      </c>
      <c r="Z204" s="29" t="str">
        <f t="shared" si="46"/>
        <v/>
      </c>
      <c r="AA204" s="29" t="str">
        <f t="shared" si="47"/>
        <v/>
      </c>
      <c r="AB204" s="29" t="str">
        <f t="shared" si="48"/>
        <v/>
      </c>
      <c r="AC204" s="29" t="str">
        <f t="shared" si="49"/>
        <v/>
      </c>
    </row>
    <row r="205" spans="1:29" ht="15">
      <c r="A205" s="49"/>
      <c r="B205" s="18">
        <f>IF(ISNUMBER('07'!A23),'07'!A23,"")</f>
        <v>41841</v>
      </c>
      <c r="C205" s="12" t="str">
        <f>'07'!B23</f>
        <v>M</v>
      </c>
      <c r="D205" s="12" t="str">
        <f>IF(ISNUMBER('07'!C23),'07'!C23,"")</f>
        <v/>
      </c>
      <c r="E205" s="42">
        <f t="shared" si="43"/>
        <v>7</v>
      </c>
      <c r="F205" s="12" t="str">
        <f>'07'!E23</f>
        <v>NW</v>
      </c>
      <c r="G205" s="12" t="str">
        <f>IF(ISNUMBER('07'!F23),'07'!F23,"")</f>
        <v/>
      </c>
      <c r="H205" s="33">
        <f>'07'!G23</f>
        <v>17</v>
      </c>
      <c r="I205" s="41" t="str">
        <f t="shared" si="42"/>
        <v/>
      </c>
      <c r="J205" s="2"/>
      <c r="K205" s="12" t="str">
        <f t="shared" si="50"/>
        <v/>
      </c>
      <c r="P205" s="15">
        <f t="shared" si="44"/>
        <v>22.234693877551031</v>
      </c>
      <c r="Q205" s="16">
        <v>40</v>
      </c>
      <c r="R205" s="16">
        <v>50</v>
      </c>
      <c r="S205" s="44">
        <f t="shared" si="45"/>
        <v>15</v>
      </c>
      <c r="U205" s="29" t="str">
        <f t="shared" si="51"/>
        <v/>
      </c>
      <c r="V205" s="29" t="str">
        <f t="shared" si="52"/>
        <v/>
      </c>
      <c r="W205" s="29" t="str">
        <f t="shared" si="53"/>
        <v/>
      </c>
      <c r="X205" s="29" t="str">
        <f t="shared" si="54"/>
        <v/>
      </c>
      <c r="Z205" s="29" t="str">
        <f t="shared" si="46"/>
        <v/>
      </c>
      <c r="AA205" s="29" t="str">
        <f t="shared" si="47"/>
        <v/>
      </c>
      <c r="AB205" s="29" t="str">
        <f t="shared" si="48"/>
        <v/>
      </c>
      <c r="AC205" s="29" t="str">
        <f t="shared" si="49"/>
        <v/>
      </c>
    </row>
    <row r="206" spans="1:29" ht="15">
      <c r="A206" s="49"/>
      <c r="B206" s="18">
        <f>IF(ISNUMBER('07'!A24),'07'!A24,"")</f>
        <v>41842</v>
      </c>
      <c r="C206" s="12" t="str">
        <f>'07'!B24</f>
        <v>Tu</v>
      </c>
      <c r="D206" s="12">
        <f>IF(ISNUMBER('07'!C24),'07'!C24,"")</f>
        <v>19.399999999999999</v>
      </c>
      <c r="E206" s="42">
        <f t="shared" si="43"/>
        <v>7</v>
      </c>
      <c r="F206" s="12" t="str">
        <f>'07'!E24</f>
        <v>NE</v>
      </c>
      <c r="G206" s="12" t="str">
        <f>IF(ISNUMBER('07'!F24),'07'!F24,"")</f>
        <v/>
      </c>
      <c r="H206" s="33">
        <f>'07'!G24</f>
        <v>22</v>
      </c>
      <c r="I206" s="41">
        <f t="shared" si="42"/>
        <v>-2.6000000000000014</v>
      </c>
      <c r="J206" s="2"/>
      <c r="K206" s="12" t="str">
        <f t="shared" si="50"/>
        <v/>
      </c>
      <c r="P206" s="15">
        <f t="shared" si="44"/>
        <v>22.234693877551031</v>
      </c>
      <c r="Q206" s="16">
        <v>40</v>
      </c>
      <c r="R206" s="16">
        <v>50</v>
      </c>
      <c r="S206" s="44">
        <f t="shared" si="45"/>
        <v>3</v>
      </c>
      <c r="U206" s="29">
        <f t="shared" si="51"/>
        <v>-2.6000000000000014</v>
      </c>
      <c r="V206" s="29" t="str">
        <f t="shared" si="52"/>
        <v/>
      </c>
      <c r="W206" s="29" t="str">
        <f t="shared" si="53"/>
        <v/>
      </c>
      <c r="X206" s="29" t="str">
        <f t="shared" si="54"/>
        <v/>
      </c>
      <c r="Z206" s="29" t="str">
        <f t="shared" si="46"/>
        <v/>
      </c>
      <c r="AA206" s="29" t="str">
        <f t="shared" si="47"/>
        <v/>
      </c>
      <c r="AB206" s="29" t="str">
        <f t="shared" si="48"/>
        <v/>
      </c>
      <c r="AC206" s="29" t="str">
        <f t="shared" si="49"/>
        <v/>
      </c>
    </row>
    <row r="207" spans="1:29" ht="15">
      <c r="A207" s="49"/>
      <c r="B207" s="18">
        <f>IF(ISNUMBER('07'!A25),'07'!A25,"")</f>
        <v>41843</v>
      </c>
      <c r="C207" s="12" t="str">
        <f>'07'!B25</f>
        <v>W</v>
      </c>
      <c r="D207" s="12">
        <f>IF(ISNUMBER('07'!C25),'07'!C25,"")</f>
        <v>17.899999999999999</v>
      </c>
      <c r="E207" s="42">
        <f t="shared" si="43"/>
        <v>7</v>
      </c>
      <c r="F207" s="12" t="str">
        <f>'07'!E25</f>
        <v>NE</v>
      </c>
      <c r="G207" s="12" t="str">
        <f>IF(ISNUMBER('07'!F25),'07'!F25,"")</f>
        <v/>
      </c>
      <c r="H207" s="33">
        <f>'07'!G25</f>
        <v>24</v>
      </c>
      <c r="I207" s="41">
        <f t="shared" si="42"/>
        <v>-6.1000000000000014</v>
      </c>
      <c r="J207" s="2"/>
      <c r="K207" s="12" t="str">
        <f t="shared" si="50"/>
        <v/>
      </c>
      <c r="P207" s="15">
        <f t="shared" si="44"/>
        <v>22.234693877551031</v>
      </c>
      <c r="Q207" s="16">
        <v>40</v>
      </c>
      <c r="R207" s="16">
        <v>50</v>
      </c>
      <c r="S207" s="44">
        <f t="shared" si="45"/>
        <v>3</v>
      </c>
      <c r="U207" s="29">
        <f t="shared" si="51"/>
        <v>-6.1000000000000014</v>
      </c>
      <c r="V207" s="29" t="str">
        <f t="shared" si="52"/>
        <v/>
      </c>
      <c r="W207" s="29" t="str">
        <f t="shared" si="53"/>
        <v/>
      </c>
      <c r="X207" s="29" t="str">
        <f t="shared" si="54"/>
        <v/>
      </c>
      <c r="Z207" s="29" t="str">
        <f t="shared" si="46"/>
        <v/>
      </c>
      <c r="AA207" s="29" t="str">
        <f t="shared" si="47"/>
        <v/>
      </c>
      <c r="AB207" s="29" t="str">
        <f t="shared" si="48"/>
        <v/>
      </c>
      <c r="AC207" s="29" t="str">
        <f t="shared" si="49"/>
        <v/>
      </c>
    </row>
    <row r="208" spans="1:29" ht="15">
      <c r="A208" s="49"/>
      <c r="B208" s="18">
        <f>IF(ISNUMBER('07'!A26),'07'!A26,"")</f>
        <v>41844</v>
      </c>
      <c r="C208" s="12" t="str">
        <f>'07'!B26</f>
        <v>Th</v>
      </c>
      <c r="D208" s="12">
        <f>IF(ISNUMBER('07'!C26),'07'!C26,"")</f>
        <v>19.600000000000001</v>
      </c>
      <c r="E208" s="42">
        <f t="shared" si="43"/>
        <v>7</v>
      </c>
      <c r="F208" s="12" t="str">
        <f>'07'!E26</f>
        <v>NE</v>
      </c>
      <c r="G208" s="12" t="str">
        <f>IF(ISNUMBER('07'!F26),'07'!F26,"")</f>
        <v/>
      </c>
      <c r="H208" s="33">
        <f>'07'!G26</f>
        <v>27</v>
      </c>
      <c r="I208" s="41">
        <f t="shared" si="42"/>
        <v>-7.3999999999999986</v>
      </c>
      <c r="J208" s="2"/>
      <c r="K208" s="12" t="str">
        <f t="shared" si="50"/>
        <v/>
      </c>
      <c r="P208" s="15">
        <f t="shared" si="44"/>
        <v>22.234693877551031</v>
      </c>
      <c r="Q208" s="16">
        <v>40</v>
      </c>
      <c r="R208" s="16">
        <v>50</v>
      </c>
      <c r="S208" s="44">
        <f t="shared" si="45"/>
        <v>3</v>
      </c>
      <c r="U208" s="29">
        <f t="shared" si="51"/>
        <v>-7.3999999999999986</v>
      </c>
      <c r="V208" s="29" t="str">
        <f t="shared" si="52"/>
        <v/>
      </c>
      <c r="W208" s="29" t="str">
        <f t="shared" si="53"/>
        <v/>
      </c>
      <c r="X208" s="29" t="str">
        <f t="shared" si="54"/>
        <v/>
      </c>
      <c r="Z208" s="29" t="str">
        <f t="shared" si="46"/>
        <v/>
      </c>
      <c r="AA208" s="29" t="str">
        <f t="shared" si="47"/>
        <v/>
      </c>
      <c r="AB208" s="29" t="str">
        <f t="shared" si="48"/>
        <v/>
      </c>
      <c r="AC208" s="29" t="str">
        <f t="shared" si="49"/>
        <v/>
      </c>
    </row>
    <row r="209" spans="1:29" ht="15">
      <c r="A209" s="49"/>
      <c r="B209" s="18">
        <f>IF(ISNUMBER('07'!A27),'07'!A27,"")</f>
        <v>41845</v>
      </c>
      <c r="C209" s="12" t="str">
        <f>'07'!B27</f>
        <v>F</v>
      </c>
      <c r="D209" s="12">
        <f>IF(ISNUMBER('07'!C27),'07'!C27,"")</f>
        <v>18.7</v>
      </c>
      <c r="E209" s="42">
        <f t="shared" si="43"/>
        <v>7</v>
      </c>
      <c r="F209" s="12" t="str">
        <f>'07'!E27</f>
        <v>NE</v>
      </c>
      <c r="G209" s="12" t="str">
        <f>IF(ISNUMBER('07'!F27),'07'!F27,"")</f>
        <v/>
      </c>
      <c r="H209" s="33">
        <f>'07'!G27</f>
        <v>27</v>
      </c>
      <c r="I209" s="41">
        <f t="shared" si="42"/>
        <v>-8.3000000000000007</v>
      </c>
      <c r="J209" s="2"/>
      <c r="K209" s="12" t="str">
        <f t="shared" si="50"/>
        <v/>
      </c>
      <c r="P209" s="15">
        <f t="shared" si="44"/>
        <v>22.234693877551031</v>
      </c>
      <c r="Q209" s="16">
        <v>40</v>
      </c>
      <c r="R209" s="16">
        <v>50</v>
      </c>
      <c r="S209" s="44">
        <f t="shared" si="45"/>
        <v>3</v>
      </c>
      <c r="U209" s="29">
        <f t="shared" si="51"/>
        <v>-8.3000000000000007</v>
      </c>
      <c r="V209" s="29" t="str">
        <f t="shared" si="52"/>
        <v/>
      </c>
      <c r="W209" s="29" t="str">
        <f t="shared" si="53"/>
        <v/>
      </c>
      <c r="X209" s="29" t="str">
        <f t="shared" si="54"/>
        <v/>
      </c>
      <c r="Z209" s="29" t="str">
        <f t="shared" si="46"/>
        <v/>
      </c>
      <c r="AA209" s="29" t="str">
        <f t="shared" si="47"/>
        <v/>
      </c>
      <c r="AB209" s="29" t="str">
        <f t="shared" si="48"/>
        <v/>
      </c>
      <c r="AC209" s="29" t="str">
        <f t="shared" si="49"/>
        <v/>
      </c>
    </row>
    <row r="210" spans="1:29" ht="15">
      <c r="A210" s="49"/>
      <c r="B210" s="18">
        <f>IF(ISNUMBER('07'!A28),'07'!A28,"")</f>
        <v>41846</v>
      </c>
      <c r="C210" s="12" t="str">
        <f>'07'!B28</f>
        <v>Sa</v>
      </c>
      <c r="D210" s="12">
        <f>IF(ISNUMBER('07'!C28),'07'!C28,"")</f>
        <v>19.899999999999999</v>
      </c>
      <c r="E210" s="42">
        <f t="shared" si="43"/>
        <v>7</v>
      </c>
      <c r="F210" s="12" t="str">
        <f>'07'!E28</f>
        <v>NW</v>
      </c>
      <c r="G210" s="12" t="str">
        <f>IF(ISNUMBER('07'!F28),'07'!F28,"")</f>
        <v/>
      </c>
      <c r="H210" s="33">
        <f>'07'!G28</f>
        <v>27</v>
      </c>
      <c r="I210" s="41">
        <f t="shared" si="42"/>
        <v>-7.1000000000000014</v>
      </c>
      <c r="J210" s="2"/>
      <c r="K210" s="12" t="str">
        <f t="shared" si="50"/>
        <v/>
      </c>
      <c r="P210" s="15">
        <f t="shared" si="44"/>
        <v>22.234693877551031</v>
      </c>
      <c r="Q210" s="16">
        <v>40</v>
      </c>
      <c r="R210" s="16">
        <v>50</v>
      </c>
      <c r="S210" s="44">
        <f t="shared" si="45"/>
        <v>15</v>
      </c>
      <c r="U210" s="29">
        <f t="shared" si="51"/>
        <v>-7.1000000000000014</v>
      </c>
      <c r="V210" s="29" t="str">
        <f t="shared" si="52"/>
        <v/>
      </c>
      <c r="W210" s="29" t="str">
        <f t="shared" si="53"/>
        <v/>
      </c>
      <c r="X210" s="29" t="str">
        <f t="shared" si="54"/>
        <v/>
      </c>
      <c r="Z210" s="29" t="str">
        <f t="shared" si="46"/>
        <v/>
      </c>
      <c r="AA210" s="29" t="str">
        <f t="shared" si="47"/>
        <v/>
      </c>
      <c r="AB210" s="29" t="str">
        <f t="shared" si="48"/>
        <v/>
      </c>
      <c r="AC210" s="29" t="str">
        <f t="shared" si="49"/>
        <v/>
      </c>
    </row>
    <row r="211" spans="1:29" ht="15">
      <c r="A211" s="49"/>
      <c r="B211" s="18">
        <f>IF(ISNUMBER('07'!A29),'07'!A29,"")</f>
        <v>41847</v>
      </c>
      <c r="C211" s="12" t="str">
        <f>'07'!B29</f>
        <v>Su</v>
      </c>
      <c r="D211" s="12">
        <f>IF(ISNUMBER('07'!C29),'07'!C29,"")</f>
        <v>8.8000000000000007</v>
      </c>
      <c r="E211" s="42">
        <f t="shared" si="43"/>
        <v>7</v>
      </c>
      <c r="F211" s="12" t="str">
        <f>'07'!E29</f>
        <v>WNW</v>
      </c>
      <c r="G211" s="12" t="str">
        <f>IF(ISNUMBER('07'!F29),'07'!F29,"")</f>
        <v/>
      </c>
      <c r="H211" s="33">
        <f>'07'!G29</f>
        <v>12</v>
      </c>
      <c r="I211" s="41">
        <f t="shared" si="42"/>
        <v>-3.1999999999999993</v>
      </c>
      <c r="J211" s="2"/>
      <c r="K211" s="12" t="str">
        <f t="shared" si="50"/>
        <v/>
      </c>
      <c r="P211" s="15">
        <f t="shared" si="44"/>
        <v>22.234693877551031</v>
      </c>
      <c r="Q211" s="16">
        <v>40</v>
      </c>
      <c r="R211" s="16">
        <v>50</v>
      </c>
      <c r="S211" s="44">
        <f t="shared" si="45"/>
        <v>14</v>
      </c>
      <c r="U211" s="29">
        <f t="shared" si="51"/>
        <v>-3.1999999999999993</v>
      </c>
      <c r="V211" s="29" t="str">
        <f t="shared" si="52"/>
        <v/>
      </c>
      <c r="W211" s="29" t="str">
        <f t="shared" si="53"/>
        <v/>
      </c>
      <c r="X211" s="29" t="str">
        <f t="shared" si="54"/>
        <v/>
      </c>
      <c r="Z211" s="29" t="str">
        <f t="shared" si="46"/>
        <v/>
      </c>
      <c r="AA211" s="29" t="str">
        <f t="shared" si="47"/>
        <v/>
      </c>
      <c r="AB211" s="29" t="str">
        <f t="shared" si="48"/>
        <v/>
      </c>
      <c r="AC211" s="29" t="str">
        <f t="shared" si="49"/>
        <v/>
      </c>
    </row>
    <row r="212" spans="1:29" ht="15">
      <c r="A212" s="49"/>
      <c r="B212" s="18">
        <f>IF(ISNUMBER('07'!A30),'07'!A30,"")</f>
        <v>41848</v>
      </c>
      <c r="C212" s="12" t="str">
        <f>'07'!B30</f>
        <v>M</v>
      </c>
      <c r="D212" s="12">
        <f>IF(ISNUMBER('07'!C30),'07'!C30,"")</f>
        <v>10</v>
      </c>
      <c r="E212" s="42">
        <f t="shared" si="43"/>
        <v>7</v>
      </c>
      <c r="F212" s="12" t="str">
        <f>'07'!E30</f>
        <v>NNW</v>
      </c>
      <c r="G212" s="12" t="str">
        <f>IF(ISNUMBER('07'!F30),'07'!F30,"")</f>
        <v/>
      </c>
      <c r="H212" s="33">
        <f>'07'!G30</f>
        <v>13</v>
      </c>
      <c r="I212" s="41">
        <f t="shared" si="42"/>
        <v>-3</v>
      </c>
      <c r="J212" s="2"/>
      <c r="K212" s="12" t="str">
        <f t="shared" si="50"/>
        <v/>
      </c>
      <c r="P212" s="15">
        <f t="shared" si="44"/>
        <v>22.234693877551031</v>
      </c>
      <c r="Q212" s="16">
        <v>40</v>
      </c>
      <c r="R212" s="16">
        <v>50</v>
      </c>
      <c r="S212" s="44">
        <f t="shared" si="45"/>
        <v>16</v>
      </c>
      <c r="U212" s="29">
        <f t="shared" si="51"/>
        <v>-3</v>
      </c>
      <c r="V212" s="29" t="str">
        <f t="shared" si="52"/>
        <v/>
      </c>
      <c r="W212" s="29" t="str">
        <f t="shared" si="53"/>
        <v/>
      </c>
      <c r="X212" s="29" t="str">
        <f t="shared" si="54"/>
        <v/>
      </c>
      <c r="Z212" s="29" t="str">
        <f t="shared" si="46"/>
        <v/>
      </c>
      <c r="AA212" s="29" t="str">
        <f t="shared" si="47"/>
        <v/>
      </c>
      <c r="AB212" s="29" t="str">
        <f t="shared" si="48"/>
        <v/>
      </c>
      <c r="AC212" s="29" t="str">
        <f t="shared" si="49"/>
        <v/>
      </c>
    </row>
    <row r="213" spans="1:29" ht="15">
      <c r="A213" s="49"/>
      <c r="B213" s="18">
        <f>IF(ISNUMBER('07'!A31),'07'!A31,"")</f>
        <v>41849</v>
      </c>
      <c r="C213" s="12" t="str">
        <f>'07'!B31</f>
        <v>Tu</v>
      </c>
      <c r="D213" s="12">
        <f>IF(ISNUMBER('07'!C31),'07'!C31,"")</f>
        <v>11.3</v>
      </c>
      <c r="E213" s="42">
        <f t="shared" si="43"/>
        <v>7</v>
      </c>
      <c r="F213" s="12" t="str">
        <f>'07'!E31</f>
        <v>WNW</v>
      </c>
      <c r="G213" s="12" t="str">
        <f>IF(ISNUMBER('07'!F31),'07'!F31,"")</f>
        <v/>
      </c>
      <c r="H213" s="33">
        <f>'07'!G31</f>
        <v>15</v>
      </c>
      <c r="I213" s="41">
        <f t="shared" si="42"/>
        <v>-3.6999999999999993</v>
      </c>
      <c r="J213" s="2"/>
      <c r="K213" s="12" t="str">
        <f t="shared" si="50"/>
        <v/>
      </c>
      <c r="P213" s="15">
        <f t="shared" si="44"/>
        <v>22.234693877551031</v>
      </c>
      <c r="Q213" s="16">
        <v>40</v>
      </c>
      <c r="R213" s="16">
        <v>50</v>
      </c>
      <c r="S213" s="44">
        <f t="shared" si="45"/>
        <v>14</v>
      </c>
      <c r="U213" s="29">
        <f t="shared" si="51"/>
        <v>-3.6999999999999993</v>
      </c>
      <c r="V213" s="29" t="str">
        <f t="shared" si="52"/>
        <v/>
      </c>
      <c r="W213" s="29" t="str">
        <f t="shared" si="53"/>
        <v/>
      </c>
      <c r="X213" s="29" t="str">
        <f t="shared" si="54"/>
        <v/>
      </c>
      <c r="Z213" s="29" t="str">
        <f t="shared" si="46"/>
        <v/>
      </c>
      <c r="AA213" s="29" t="str">
        <f t="shared" si="47"/>
        <v/>
      </c>
      <c r="AB213" s="29" t="str">
        <f t="shared" si="48"/>
        <v/>
      </c>
      <c r="AC213" s="29" t="str">
        <f t="shared" si="49"/>
        <v/>
      </c>
    </row>
    <row r="214" spans="1:29" ht="15">
      <c r="A214" s="49"/>
      <c r="B214" s="18">
        <f>IF(ISNUMBER('07'!A32),'07'!A32,"")</f>
        <v>41850</v>
      </c>
      <c r="C214" s="12" t="str">
        <f>'07'!B32</f>
        <v>W</v>
      </c>
      <c r="D214" s="12">
        <f>IF(ISNUMBER('07'!C32),'07'!C32,"")</f>
        <v>19.600000000000001</v>
      </c>
      <c r="E214" s="42">
        <f t="shared" si="43"/>
        <v>7</v>
      </c>
      <c r="F214" s="12" t="str">
        <f>'07'!E32</f>
        <v>W</v>
      </c>
      <c r="G214" s="12" t="str">
        <f>IF(ISNUMBER('07'!F32),'07'!F32,"")</f>
        <v/>
      </c>
      <c r="H214" s="33">
        <f>'07'!G32</f>
        <v>22</v>
      </c>
      <c r="I214" s="41">
        <f t="shared" si="42"/>
        <v>-2.3999999999999986</v>
      </c>
      <c r="J214" s="2"/>
      <c r="K214" s="12" t="str">
        <f t="shared" si="50"/>
        <v/>
      </c>
      <c r="P214" s="15">
        <f t="shared" si="44"/>
        <v>22.234693877551031</v>
      </c>
      <c r="Q214" s="16">
        <v>40</v>
      </c>
      <c r="R214" s="16">
        <v>50</v>
      </c>
      <c r="S214" s="44">
        <f t="shared" si="45"/>
        <v>13</v>
      </c>
      <c r="U214" s="29">
        <f t="shared" si="51"/>
        <v>-2.3999999999999986</v>
      </c>
      <c r="V214" s="29" t="str">
        <f t="shared" si="52"/>
        <v/>
      </c>
      <c r="W214" s="29" t="str">
        <f t="shared" si="53"/>
        <v/>
      </c>
      <c r="X214" s="29" t="str">
        <f t="shared" si="54"/>
        <v/>
      </c>
      <c r="Z214" s="29" t="str">
        <f t="shared" si="46"/>
        <v/>
      </c>
      <c r="AA214" s="29" t="str">
        <f t="shared" si="47"/>
        <v/>
      </c>
      <c r="AB214" s="29" t="str">
        <f t="shared" si="48"/>
        <v/>
      </c>
      <c r="AC214" s="29" t="str">
        <f t="shared" si="49"/>
        <v/>
      </c>
    </row>
    <row r="215" spans="1:29" ht="15">
      <c r="A215" s="49"/>
      <c r="B215" s="18">
        <f>IF(ISNUMBER('07'!A33),'07'!A33,"")</f>
        <v>41851</v>
      </c>
      <c r="C215" s="12" t="str">
        <f>'07'!B33</f>
        <v>Th</v>
      </c>
      <c r="D215" s="12" t="str">
        <f>IF(ISNUMBER('07'!C3),'07'!C3,"")</f>
        <v/>
      </c>
      <c r="E215" s="42">
        <f t="shared" si="43"/>
        <v>7</v>
      </c>
      <c r="F215" s="12" t="str">
        <f>'07'!E33</f>
        <v>SW</v>
      </c>
      <c r="G215" s="12" t="str">
        <f>IF(ISNUMBER('07'!F33),'07'!F33,"")</f>
        <v/>
      </c>
      <c r="H215" s="33">
        <f>'07'!G33</f>
        <v>18</v>
      </c>
      <c r="I215" s="41" t="str">
        <f t="shared" si="42"/>
        <v/>
      </c>
      <c r="J215" s="2"/>
      <c r="K215" s="12" t="str">
        <f t="shared" si="50"/>
        <v/>
      </c>
      <c r="P215" s="15">
        <f t="shared" si="44"/>
        <v>22.234693877551031</v>
      </c>
      <c r="Q215" s="16">
        <v>40</v>
      </c>
      <c r="R215" s="16">
        <v>50</v>
      </c>
      <c r="S215" s="44">
        <f t="shared" si="45"/>
        <v>11</v>
      </c>
      <c r="U215" s="29" t="str">
        <f t="shared" si="51"/>
        <v/>
      </c>
      <c r="V215" s="29" t="str">
        <f t="shared" si="52"/>
        <v/>
      </c>
      <c r="W215" s="29" t="str">
        <f t="shared" si="53"/>
        <v/>
      </c>
      <c r="X215" s="29" t="str">
        <f t="shared" si="54"/>
        <v/>
      </c>
      <c r="Z215" s="29" t="str">
        <f t="shared" si="46"/>
        <v/>
      </c>
      <c r="AA215" s="29" t="str">
        <f t="shared" si="47"/>
        <v/>
      </c>
      <c r="AB215" s="29" t="str">
        <f t="shared" si="48"/>
        <v/>
      </c>
      <c r="AC215" s="29" t="str">
        <f t="shared" si="49"/>
        <v/>
      </c>
    </row>
    <row r="216" spans="1:29" ht="15">
      <c r="A216" s="49" t="s">
        <v>61</v>
      </c>
      <c r="B216" s="18">
        <f>IF(ISNUMBER('08'!A3),'08'!A3,"")</f>
        <v>41852</v>
      </c>
      <c r="C216" s="12" t="str">
        <f>'08'!B3</f>
        <v>F</v>
      </c>
      <c r="D216" s="12">
        <f>IF(ISNUMBER('08'!C3),'08'!C3,"")</f>
        <v>46.8</v>
      </c>
      <c r="E216" s="42">
        <f t="shared" si="43"/>
        <v>8</v>
      </c>
      <c r="F216" s="12" t="str">
        <f>'08'!E3</f>
        <v>SSW</v>
      </c>
      <c r="G216" s="12" t="str">
        <f>IF(ISNUMBER('08'!F3),'08'!F3,"")</f>
        <v/>
      </c>
      <c r="H216" s="12">
        <f>'08'!G3</f>
        <v>27</v>
      </c>
      <c r="I216" s="41">
        <f t="shared" ref="I216:I279" si="55">IF(AND(ISNUMBER($D216),ISNUMBER(H216)),$D216-H216,"")</f>
        <v>19.799999999999997</v>
      </c>
      <c r="J216" s="2"/>
      <c r="K216" s="12" t="str">
        <f t="shared" ref="K216" si="56">IF(AND(ISNUMBER($D216),ISNUMBER(J216)),$D216-J216,"")</f>
        <v/>
      </c>
      <c r="P216" s="15">
        <f t="shared" si="44"/>
        <v>22.234693877551031</v>
      </c>
      <c r="Q216" s="16">
        <v>40</v>
      </c>
      <c r="R216" s="16">
        <v>50</v>
      </c>
      <c r="S216" s="44">
        <f t="shared" si="45"/>
        <v>10</v>
      </c>
      <c r="U216" s="29">
        <f t="shared" si="51"/>
        <v>19.799999999999997</v>
      </c>
      <c r="V216" s="29" t="str">
        <f t="shared" si="52"/>
        <v/>
      </c>
      <c r="W216" s="29" t="str">
        <f t="shared" si="53"/>
        <v/>
      </c>
      <c r="X216" s="29" t="str">
        <f t="shared" si="54"/>
        <v/>
      </c>
      <c r="Z216" s="29" t="str">
        <f t="shared" si="46"/>
        <v/>
      </c>
      <c r="AA216" s="29" t="str">
        <f t="shared" si="47"/>
        <v/>
      </c>
      <c r="AB216" s="29" t="str">
        <f t="shared" si="48"/>
        <v/>
      </c>
      <c r="AC216" s="29" t="str">
        <f t="shared" si="49"/>
        <v/>
      </c>
    </row>
    <row r="217" spans="1:29" ht="15">
      <c r="A217" s="49"/>
      <c r="B217" s="18">
        <f>IF(ISNUMBER('08'!A4),'08'!A4,"")</f>
        <v>41853</v>
      </c>
      <c r="C217" s="12" t="str">
        <f>'08'!B4</f>
        <v>Sa</v>
      </c>
      <c r="D217" s="12">
        <f>IF(ISNUMBER('08'!C4),'08'!C4,"")</f>
        <v>19.2</v>
      </c>
      <c r="E217" s="42">
        <f t="shared" si="43"/>
        <v>8</v>
      </c>
      <c r="F217" s="12" t="str">
        <f>'08'!E4</f>
        <v>SE</v>
      </c>
      <c r="G217" s="12" t="str">
        <f>IF(ISNUMBER('08'!F4),'08'!F4,"")</f>
        <v/>
      </c>
      <c r="H217" s="12">
        <f>'08'!G4</f>
        <v>20</v>
      </c>
      <c r="I217" s="41">
        <f t="shared" si="55"/>
        <v>-0.80000000000000071</v>
      </c>
      <c r="J217" s="2"/>
      <c r="K217" s="12" t="str">
        <f t="shared" ref="K217:K238" si="57">IF(AND(ISNUMBER($D217),ISNUMBER(J217)),$D217-J217,"")</f>
        <v/>
      </c>
      <c r="P217" s="15">
        <f t="shared" si="44"/>
        <v>22.234693877551031</v>
      </c>
      <c r="Q217" s="16">
        <v>40</v>
      </c>
      <c r="R217" s="16">
        <v>50</v>
      </c>
      <c r="S217" s="44">
        <f t="shared" si="45"/>
        <v>7</v>
      </c>
      <c r="U217" s="29">
        <f t="shared" si="51"/>
        <v>-0.80000000000000071</v>
      </c>
      <c r="V217" s="29" t="str">
        <f t="shared" si="52"/>
        <v/>
      </c>
      <c r="W217" s="29" t="str">
        <f t="shared" si="53"/>
        <v/>
      </c>
      <c r="X217" s="29" t="str">
        <f t="shared" si="54"/>
        <v/>
      </c>
      <c r="Z217" s="29" t="str">
        <f t="shared" si="46"/>
        <v/>
      </c>
      <c r="AA217" s="29" t="str">
        <f t="shared" si="47"/>
        <v/>
      </c>
      <c r="AB217" s="29" t="str">
        <f t="shared" si="48"/>
        <v/>
      </c>
      <c r="AC217" s="29" t="str">
        <f t="shared" si="49"/>
        <v/>
      </c>
    </row>
    <row r="218" spans="1:29" ht="15">
      <c r="A218" s="49"/>
      <c r="B218" s="18">
        <f>IF(ISNUMBER('08'!A5),'08'!A5,"")</f>
        <v>41854</v>
      </c>
      <c r="C218" s="12" t="str">
        <f>'08'!B5</f>
        <v>Su</v>
      </c>
      <c r="D218" s="12">
        <f>IF(ISNUMBER('08'!C5),'08'!C5,"")</f>
        <v>15.4</v>
      </c>
      <c r="E218" s="42">
        <f t="shared" si="43"/>
        <v>8</v>
      </c>
      <c r="F218" s="12" t="str">
        <f>'08'!E5</f>
        <v>SSW</v>
      </c>
      <c r="G218" s="12" t="str">
        <f>IF(ISNUMBER('08'!F5),'08'!F5,"")</f>
        <v/>
      </c>
      <c r="H218" s="12">
        <f>'08'!G5</f>
        <v>12</v>
      </c>
      <c r="I218" s="41">
        <f t="shared" si="55"/>
        <v>3.4000000000000004</v>
      </c>
      <c r="J218" s="2"/>
      <c r="K218" s="12" t="str">
        <f t="shared" si="57"/>
        <v/>
      </c>
      <c r="P218" s="15">
        <f t="shared" si="44"/>
        <v>22.234693877551031</v>
      </c>
      <c r="Q218" s="16">
        <v>40</v>
      </c>
      <c r="R218" s="16">
        <v>50</v>
      </c>
      <c r="S218" s="44">
        <f t="shared" si="45"/>
        <v>10</v>
      </c>
      <c r="U218" s="29">
        <f t="shared" si="51"/>
        <v>3.4000000000000004</v>
      </c>
      <c r="V218" s="29" t="str">
        <f t="shared" si="52"/>
        <v/>
      </c>
      <c r="W218" s="29" t="str">
        <f t="shared" si="53"/>
        <v/>
      </c>
      <c r="X218" s="29" t="str">
        <f t="shared" si="54"/>
        <v/>
      </c>
      <c r="Z218" s="29" t="str">
        <f t="shared" si="46"/>
        <v/>
      </c>
      <c r="AA218" s="29" t="str">
        <f t="shared" si="47"/>
        <v/>
      </c>
      <c r="AB218" s="29" t="str">
        <f t="shared" si="48"/>
        <v/>
      </c>
      <c r="AC218" s="29" t="str">
        <f t="shared" si="49"/>
        <v/>
      </c>
    </row>
    <row r="219" spans="1:29" ht="15">
      <c r="A219" s="49"/>
      <c r="B219" s="18">
        <f>IF(ISNUMBER('08'!A6),'08'!A6,"")</f>
        <v>41855</v>
      </c>
      <c r="C219" s="12" t="str">
        <f>'08'!B6</f>
        <v>M</v>
      </c>
      <c r="D219" s="12">
        <f>IF(ISNUMBER('08'!C6),'08'!C6,"")</f>
        <v>20.2</v>
      </c>
      <c r="E219" s="42">
        <f t="shared" si="43"/>
        <v>8</v>
      </c>
      <c r="F219" s="12" t="str">
        <f>'08'!E6</f>
        <v>WSW</v>
      </c>
      <c r="G219" s="12" t="str">
        <f>IF(ISNUMBER('08'!F6),'08'!F6,"")</f>
        <v/>
      </c>
      <c r="H219" s="12">
        <f>'08'!G6</f>
        <v>16</v>
      </c>
      <c r="I219" s="41">
        <f t="shared" si="55"/>
        <v>4.1999999999999993</v>
      </c>
      <c r="J219" s="2"/>
      <c r="K219" s="12" t="str">
        <f t="shared" si="57"/>
        <v/>
      </c>
      <c r="P219" s="15">
        <f t="shared" si="44"/>
        <v>22.234693877551031</v>
      </c>
      <c r="Q219" s="16">
        <v>40</v>
      </c>
      <c r="R219" s="16">
        <v>50</v>
      </c>
      <c r="S219" s="44">
        <f t="shared" si="45"/>
        <v>12</v>
      </c>
      <c r="U219" s="29">
        <f t="shared" si="51"/>
        <v>4.1999999999999993</v>
      </c>
      <c r="V219" s="29" t="str">
        <f t="shared" si="52"/>
        <v/>
      </c>
      <c r="W219" s="29" t="str">
        <f t="shared" si="53"/>
        <v/>
      </c>
      <c r="X219" s="29" t="str">
        <f t="shared" si="54"/>
        <v/>
      </c>
      <c r="Z219" s="29" t="str">
        <f t="shared" si="46"/>
        <v/>
      </c>
      <c r="AA219" s="29" t="str">
        <f t="shared" si="47"/>
        <v/>
      </c>
      <c r="AB219" s="29" t="str">
        <f t="shared" si="48"/>
        <v/>
      </c>
      <c r="AC219" s="29" t="str">
        <f t="shared" si="49"/>
        <v/>
      </c>
    </row>
    <row r="220" spans="1:29" ht="15">
      <c r="A220" s="49"/>
      <c r="B220" s="18">
        <f>IF(ISNUMBER('08'!A7),'08'!A7,"")</f>
        <v>41856</v>
      </c>
      <c r="C220" s="12" t="str">
        <f>'08'!B7</f>
        <v>Tu</v>
      </c>
      <c r="D220" s="12">
        <f>IF(ISNUMBER('08'!C7),'08'!C7,"")</f>
        <v>32.9</v>
      </c>
      <c r="E220" s="42">
        <f t="shared" si="43"/>
        <v>8</v>
      </c>
      <c r="F220" s="12" t="str">
        <f>'08'!E7</f>
        <v>S</v>
      </c>
      <c r="G220" s="12" t="str">
        <f>IF(ISNUMBER('08'!F7),'08'!F7,"")</f>
        <v/>
      </c>
      <c r="H220" s="12">
        <f>'08'!G7</f>
        <v>17</v>
      </c>
      <c r="I220" s="41">
        <f t="shared" si="55"/>
        <v>15.899999999999999</v>
      </c>
      <c r="J220" s="2"/>
      <c r="K220" s="12" t="str">
        <f t="shared" si="57"/>
        <v/>
      </c>
      <c r="P220" s="15">
        <f t="shared" si="44"/>
        <v>22.234693877551031</v>
      </c>
      <c r="Q220" s="16">
        <v>40</v>
      </c>
      <c r="R220" s="16">
        <v>50</v>
      </c>
      <c r="S220" s="44">
        <f t="shared" si="45"/>
        <v>9</v>
      </c>
      <c r="U220" s="29">
        <f t="shared" si="51"/>
        <v>15.899999999999999</v>
      </c>
      <c r="V220" s="29" t="str">
        <f t="shared" si="52"/>
        <v/>
      </c>
      <c r="W220" s="29" t="str">
        <f t="shared" si="53"/>
        <v/>
      </c>
      <c r="X220" s="29" t="str">
        <f t="shared" si="54"/>
        <v/>
      </c>
      <c r="Z220" s="29" t="str">
        <f t="shared" si="46"/>
        <v/>
      </c>
      <c r="AA220" s="29" t="str">
        <f t="shared" si="47"/>
        <v/>
      </c>
      <c r="AB220" s="29" t="str">
        <f t="shared" si="48"/>
        <v/>
      </c>
      <c r="AC220" s="29" t="str">
        <f t="shared" si="49"/>
        <v/>
      </c>
    </row>
    <row r="221" spans="1:29" ht="15">
      <c r="A221" s="49"/>
      <c r="B221" s="18">
        <f>IF(ISNUMBER('08'!A8),'08'!A8,"")</f>
        <v>41857</v>
      </c>
      <c r="C221" s="12" t="str">
        <f>'08'!B8</f>
        <v>W</v>
      </c>
      <c r="D221" s="12">
        <f>IF(ISNUMBER('08'!C8),'08'!C8,"")</f>
        <v>8.8000000000000007</v>
      </c>
      <c r="E221" s="42">
        <f t="shared" si="43"/>
        <v>8</v>
      </c>
      <c r="F221" s="12" t="str">
        <f>'08'!E8</f>
        <v>SW</v>
      </c>
      <c r="G221" s="12" t="str">
        <f>IF(ISNUMBER('08'!F8),'08'!F8,"")</f>
        <v/>
      </c>
      <c r="H221" s="12">
        <f>'08'!G8</f>
        <v>15</v>
      </c>
      <c r="I221" s="41">
        <f t="shared" si="55"/>
        <v>-6.1999999999999993</v>
      </c>
      <c r="J221" s="2"/>
      <c r="K221" s="12" t="str">
        <f t="shared" si="57"/>
        <v/>
      </c>
      <c r="P221" s="15">
        <f t="shared" si="44"/>
        <v>22.234693877551031</v>
      </c>
      <c r="Q221" s="16">
        <v>40</v>
      </c>
      <c r="R221" s="16">
        <v>50</v>
      </c>
      <c r="S221" s="44">
        <f t="shared" si="45"/>
        <v>11</v>
      </c>
      <c r="U221" s="29">
        <f t="shared" si="51"/>
        <v>-6.1999999999999993</v>
      </c>
      <c r="V221" s="29" t="str">
        <f t="shared" si="52"/>
        <v/>
      </c>
      <c r="W221" s="29" t="str">
        <f t="shared" si="53"/>
        <v/>
      </c>
      <c r="X221" s="29" t="str">
        <f t="shared" si="54"/>
        <v/>
      </c>
      <c r="Z221" s="29" t="str">
        <f t="shared" si="46"/>
        <v/>
      </c>
      <c r="AA221" s="29" t="str">
        <f t="shared" si="47"/>
        <v/>
      </c>
      <c r="AB221" s="29" t="str">
        <f t="shared" si="48"/>
        <v/>
      </c>
      <c r="AC221" s="29" t="str">
        <f t="shared" si="49"/>
        <v/>
      </c>
    </row>
    <row r="222" spans="1:29" ht="15">
      <c r="A222" s="49"/>
      <c r="B222" s="18">
        <f>IF(ISNUMBER('08'!A9),'08'!A9,"")</f>
        <v>41858</v>
      </c>
      <c r="C222" s="12" t="str">
        <f>'08'!B9</f>
        <v>Th</v>
      </c>
      <c r="D222" s="12">
        <f>IF(ISNUMBER('08'!C9),'08'!C9,"")</f>
        <v>15.8</v>
      </c>
      <c r="E222" s="42">
        <f t="shared" si="43"/>
        <v>8</v>
      </c>
      <c r="F222" s="12" t="str">
        <f>'08'!E9</f>
        <v>WNW</v>
      </c>
      <c r="G222" s="12" t="str">
        <f>IF(ISNUMBER('08'!F9),'08'!F9,"")</f>
        <v/>
      </c>
      <c r="H222" s="12">
        <f>'08'!G9</f>
        <v>16</v>
      </c>
      <c r="I222" s="41">
        <f t="shared" si="55"/>
        <v>-0.19999999999999929</v>
      </c>
      <c r="J222" s="2"/>
      <c r="K222" s="12" t="str">
        <f t="shared" si="57"/>
        <v/>
      </c>
      <c r="P222" s="15">
        <f t="shared" si="44"/>
        <v>22.234693877551031</v>
      </c>
      <c r="Q222" s="16">
        <v>40</v>
      </c>
      <c r="R222" s="16">
        <v>50</v>
      </c>
      <c r="S222" s="44">
        <f t="shared" si="45"/>
        <v>14</v>
      </c>
      <c r="U222" s="29">
        <f t="shared" si="51"/>
        <v>-0.19999999999999929</v>
      </c>
      <c r="V222" s="29" t="str">
        <f t="shared" si="52"/>
        <v/>
      </c>
      <c r="W222" s="29" t="str">
        <f t="shared" si="53"/>
        <v/>
      </c>
      <c r="X222" s="29" t="str">
        <f t="shared" si="54"/>
        <v/>
      </c>
      <c r="Z222" s="29" t="str">
        <f t="shared" si="46"/>
        <v/>
      </c>
      <c r="AA222" s="29" t="str">
        <f t="shared" si="47"/>
        <v/>
      </c>
      <c r="AB222" s="29" t="str">
        <f t="shared" si="48"/>
        <v/>
      </c>
      <c r="AC222" s="29" t="str">
        <f t="shared" si="49"/>
        <v/>
      </c>
    </row>
    <row r="223" spans="1:29" ht="15">
      <c r="A223" s="49"/>
      <c r="B223" s="18">
        <f>IF(ISNUMBER('08'!A10),'08'!A10,"")</f>
        <v>41859</v>
      </c>
      <c r="C223" s="12" t="str">
        <f>'08'!B10</f>
        <v>F</v>
      </c>
      <c r="D223" s="12">
        <f>IF(ISNUMBER('08'!C10),'08'!C10,"")</f>
        <v>21.7</v>
      </c>
      <c r="E223" s="42">
        <f t="shared" si="43"/>
        <v>8</v>
      </c>
      <c r="F223" s="12" t="str">
        <f>'08'!E10</f>
        <v>E</v>
      </c>
      <c r="G223" s="12" t="str">
        <f>IF(ISNUMBER('08'!F10),'08'!F10,"")</f>
        <v/>
      </c>
      <c r="H223" s="12">
        <f>'08'!G10</f>
        <v>20</v>
      </c>
      <c r="I223" s="41">
        <f t="shared" si="55"/>
        <v>1.6999999999999993</v>
      </c>
      <c r="J223" s="2"/>
      <c r="K223" s="12" t="str">
        <f t="shared" si="57"/>
        <v/>
      </c>
      <c r="P223" s="15">
        <f t="shared" si="44"/>
        <v>22.234693877551031</v>
      </c>
      <c r="Q223" s="16">
        <v>40</v>
      </c>
      <c r="R223" s="16">
        <v>50</v>
      </c>
      <c r="S223" s="44">
        <f t="shared" si="45"/>
        <v>5</v>
      </c>
      <c r="U223" s="29">
        <f t="shared" si="51"/>
        <v>1.6999999999999993</v>
      </c>
      <c r="V223" s="29" t="str">
        <f t="shared" si="52"/>
        <v/>
      </c>
      <c r="W223" s="29" t="str">
        <f t="shared" si="53"/>
        <v/>
      </c>
      <c r="X223" s="29" t="str">
        <f t="shared" si="54"/>
        <v/>
      </c>
      <c r="Z223" s="29" t="str">
        <f t="shared" si="46"/>
        <v/>
      </c>
      <c r="AA223" s="29" t="str">
        <f t="shared" si="47"/>
        <v/>
      </c>
      <c r="AB223" s="29" t="str">
        <f t="shared" si="48"/>
        <v/>
      </c>
      <c r="AC223" s="29" t="str">
        <f t="shared" si="49"/>
        <v/>
      </c>
    </row>
    <row r="224" spans="1:29" ht="15">
      <c r="A224" s="49"/>
      <c r="B224" s="18">
        <f>IF(ISNUMBER('08'!A11),'08'!A11,"")</f>
        <v>41860</v>
      </c>
      <c r="C224" s="12" t="str">
        <f>'08'!B11</f>
        <v>Sa</v>
      </c>
      <c r="D224" s="12">
        <f>IF(ISNUMBER('08'!C11),'08'!C11,"")</f>
        <v>15.8</v>
      </c>
      <c r="E224" s="42">
        <f t="shared" si="43"/>
        <v>8</v>
      </c>
      <c r="F224" s="12" t="str">
        <f>'08'!E11</f>
        <v>WSW</v>
      </c>
      <c r="G224" s="12" t="str">
        <f>IF(ISNUMBER('08'!F11),'08'!F11,"")</f>
        <v/>
      </c>
      <c r="H224" s="12">
        <f>'08'!G11</f>
        <v>14</v>
      </c>
      <c r="I224" s="41">
        <f t="shared" si="55"/>
        <v>1.8000000000000007</v>
      </c>
      <c r="J224" s="2"/>
      <c r="K224" s="12" t="str">
        <f t="shared" si="57"/>
        <v/>
      </c>
      <c r="P224" s="15">
        <f t="shared" si="44"/>
        <v>22.234693877551031</v>
      </c>
      <c r="Q224" s="16">
        <v>40</v>
      </c>
      <c r="R224" s="16">
        <v>50</v>
      </c>
      <c r="S224" s="44">
        <f t="shared" si="45"/>
        <v>12</v>
      </c>
      <c r="U224" s="29">
        <f t="shared" si="51"/>
        <v>1.8000000000000007</v>
      </c>
      <c r="V224" s="29" t="str">
        <f t="shared" si="52"/>
        <v/>
      </c>
      <c r="W224" s="29" t="str">
        <f t="shared" si="53"/>
        <v/>
      </c>
      <c r="X224" s="29" t="str">
        <f t="shared" si="54"/>
        <v/>
      </c>
      <c r="Z224" s="29" t="str">
        <f t="shared" si="46"/>
        <v/>
      </c>
      <c r="AA224" s="29" t="str">
        <f t="shared" si="47"/>
        <v/>
      </c>
      <c r="AB224" s="29" t="str">
        <f t="shared" si="48"/>
        <v/>
      </c>
      <c r="AC224" s="29" t="str">
        <f t="shared" si="49"/>
        <v/>
      </c>
    </row>
    <row r="225" spans="1:29" ht="15">
      <c r="A225" s="49"/>
      <c r="B225" s="18">
        <f>IF(ISNUMBER('08'!A12),'08'!A12,"")</f>
        <v>41861</v>
      </c>
      <c r="C225" s="12" t="str">
        <f>'08'!B12</f>
        <v>Su</v>
      </c>
      <c r="D225" s="12">
        <f>IF(ISNUMBER('08'!C12),'08'!C12,"")</f>
        <v>10.8</v>
      </c>
      <c r="E225" s="42">
        <f t="shared" si="43"/>
        <v>8</v>
      </c>
      <c r="F225" s="12" t="str">
        <f>'08'!E12</f>
        <v>W</v>
      </c>
      <c r="G225" s="12" t="str">
        <f>IF(ISNUMBER('08'!F12),'08'!F12,"")</f>
        <v/>
      </c>
      <c r="H225" s="12">
        <f>'08'!G12</f>
        <v>10</v>
      </c>
      <c r="I225" s="41">
        <f t="shared" si="55"/>
        <v>0.80000000000000071</v>
      </c>
      <c r="J225" s="2"/>
      <c r="K225" s="12" t="str">
        <f t="shared" si="57"/>
        <v/>
      </c>
      <c r="P225" s="15">
        <f t="shared" si="44"/>
        <v>22.234693877551031</v>
      </c>
      <c r="Q225" s="16">
        <v>40</v>
      </c>
      <c r="R225" s="16">
        <v>50</v>
      </c>
      <c r="S225" s="44">
        <f t="shared" si="45"/>
        <v>13</v>
      </c>
      <c r="U225" s="29">
        <f t="shared" si="51"/>
        <v>0.80000000000000071</v>
      </c>
      <c r="V225" s="29" t="str">
        <f t="shared" si="52"/>
        <v/>
      </c>
      <c r="W225" s="29" t="str">
        <f t="shared" si="53"/>
        <v/>
      </c>
      <c r="X225" s="29" t="str">
        <f t="shared" si="54"/>
        <v/>
      </c>
      <c r="Z225" s="29" t="str">
        <f t="shared" si="46"/>
        <v/>
      </c>
      <c r="AA225" s="29" t="str">
        <f t="shared" si="47"/>
        <v/>
      </c>
      <c r="AB225" s="29" t="str">
        <f t="shared" si="48"/>
        <v/>
      </c>
      <c r="AC225" s="29" t="str">
        <f t="shared" si="49"/>
        <v/>
      </c>
    </row>
    <row r="226" spans="1:29" ht="15">
      <c r="A226" s="49"/>
      <c r="B226" s="18">
        <f>IF(ISNUMBER('08'!A13),'08'!A13,"")</f>
        <v>41862</v>
      </c>
      <c r="C226" s="12" t="str">
        <f>'08'!B13</f>
        <v>M</v>
      </c>
      <c r="D226" s="12">
        <f>IF(ISNUMBER('08'!C13),'08'!C13,"")</f>
        <v>15</v>
      </c>
      <c r="E226" s="42">
        <f t="shared" si="43"/>
        <v>8</v>
      </c>
      <c r="F226" s="12" t="str">
        <f>'08'!E13</f>
        <v>WSW</v>
      </c>
      <c r="G226" s="12" t="str">
        <f>IF(ISNUMBER('08'!F13),'08'!F13,"")</f>
        <v/>
      </c>
      <c r="H226" s="12">
        <f>'08'!G13</f>
        <v>13</v>
      </c>
      <c r="I226" s="41">
        <f t="shared" si="55"/>
        <v>2</v>
      </c>
      <c r="J226" s="2"/>
      <c r="K226" s="12" t="str">
        <f t="shared" si="57"/>
        <v/>
      </c>
      <c r="P226" s="15">
        <f t="shared" si="44"/>
        <v>22.234693877551031</v>
      </c>
      <c r="Q226" s="16">
        <v>40</v>
      </c>
      <c r="R226" s="16">
        <v>50</v>
      </c>
      <c r="S226" s="44">
        <f t="shared" si="45"/>
        <v>12</v>
      </c>
      <c r="U226" s="29">
        <f t="shared" si="51"/>
        <v>2</v>
      </c>
      <c r="V226" s="29" t="str">
        <f t="shared" si="52"/>
        <v/>
      </c>
      <c r="W226" s="29" t="str">
        <f t="shared" si="53"/>
        <v/>
      </c>
      <c r="X226" s="29" t="str">
        <f t="shared" si="54"/>
        <v/>
      </c>
      <c r="Z226" s="29" t="str">
        <f t="shared" si="46"/>
        <v/>
      </c>
      <c r="AA226" s="29" t="str">
        <f t="shared" si="47"/>
        <v/>
      </c>
      <c r="AB226" s="29" t="str">
        <f t="shared" si="48"/>
        <v/>
      </c>
      <c r="AC226" s="29" t="str">
        <f t="shared" si="49"/>
        <v/>
      </c>
    </row>
    <row r="227" spans="1:29" ht="15">
      <c r="A227" s="49"/>
      <c r="B227" s="18">
        <f>IF(ISNUMBER('08'!A14),'08'!A14,"")</f>
        <v>41863</v>
      </c>
      <c r="C227" s="12" t="str">
        <f>'08'!B14</f>
        <v>Tu</v>
      </c>
      <c r="D227" s="12">
        <f>IF(ISNUMBER('08'!C14),'08'!C14,"")</f>
        <v>20.8</v>
      </c>
      <c r="E227" s="42">
        <f t="shared" si="43"/>
        <v>8</v>
      </c>
      <c r="F227" s="12" t="str">
        <f>'08'!E14</f>
        <v>SW</v>
      </c>
      <c r="G227" s="12" t="str">
        <f>IF(ISNUMBER('08'!F14),'08'!F14,"")</f>
        <v/>
      </c>
      <c r="H227" s="12">
        <f>'08'!G14</f>
        <v>13</v>
      </c>
      <c r="I227" s="41">
        <f t="shared" si="55"/>
        <v>7.8000000000000007</v>
      </c>
      <c r="J227" s="2"/>
      <c r="K227" s="12" t="str">
        <f t="shared" si="57"/>
        <v/>
      </c>
      <c r="P227" s="15">
        <f t="shared" si="44"/>
        <v>22.234693877551031</v>
      </c>
      <c r="Q227" s="16">
        <v>40</v>
      </c>
      <c r="R227" s="16">
        <v>50</v>
      </c>
      <c r="S227" s="44">
        <f t="shared" si="45"/>
        <v>11</v>
      </c>
      <c r="U227" s="29">
        <f t="shared" si="51"/>
        <v>7.8000000000000007</v>
      </c>
      <c r="V227" s="29" t="str">
        <f t="shared" si="52"/>
        <v/>
      </c>
      <c r="W227" s="29" t="str">
        <f t="shared" si="53"/>
        <v/>
      </c>
      <c r="X227" s="29" t="str">
        <f t="shared" si="54"/>
        <v/>
      </c>
      <c r="Z227" s="29" t="str">
        <f t="shared" si="46"/>
        <v/>
      </c>
      <c r="AA227" s="29" t="str">
        <f t="shared" si="47"/>
        <v/>
      </c>
      <c r="AB227" s="29" t="str">
        <f t="shared" si="48"/>
        <v/>
      </c>
      <c r="AC227" s="29" t="str">
        <f t="shared" si="49"/>
        <v/>
      </c>
    </row>
    <row r="228" spans="1:29" ht="15">
      <c r="A228" s="49"/>
      <c r="B228" s="18">
        <f>IF(ISNUMBER('08'!A15),'08'!A15,"")</f>
        <v>41864</v>
      </c>
      <c r="C228" s="12" t="str">
        <f>'08'!B15</f>
        <v>W</v>
      </c>
      <c r="D228" s="12">
        <f>IF(ISNUMBER('08'!C15),'08'!C15,"")</f>
        <v>14.2</v>
      </c>
      <c r="E228" s="42">
        <f t="shared" si="43"/>
        <v>8</v>
      </c>
      <c r="F228" s="12" t="str">
        <f>'08'!E15</f>
        <v>WSW</v>
      </c>
      <c r="G228" s="12" t="str">
        <f>IF(ISNUMBER('08'!F15),'08'!F15,"")</f>
        <v/>
      </c>
      <c r="H228" s="12">
        <f>'08'!G15</f>
        <v>13</v>
      </c>
      <c r="I228" s="41">
        <f t="shared" si="55"/>
        <v>1.1999999999999993</v>
      </c>
      <c r="J228" s="2"/>
      <c r="K228" s="12" t="str">
        <f t="shared" si="57"/>
        <v/>
      </c>
      <c r="P228" s="15">
        <f t="shared" si="44"/>
        <v>22.234693877551031</v>
      </c>
      <c r="Q228" s="16">
        <v>40</v>
      </c>
      <c r="R228" s="16">
        <v>50</v>
      </c>
      <c r="S228" s="44">
        <f t="shared" si="45"/>
        <v>12</v>
      </c>
      <c r="U228" s="29">
        <f t="shared" si="51"/>
        <v>1.1999999999999993</v>
      </c>
      <c r="V228" s="29" t="str">
        <f t="shared" si="52"/>
        <v/>
      </c>
      <c r="W228" s="29" t="str">
        <f t="shared" si="53"/>
        <v/>
      </c>
      <c r="X228" s="29" t="str">
        <f t="shared" si="54"/>
        <v/>
      </c>
      <c r="Z228" s="29" t="str">
        <f t="shared" si="46"/>
        <v/>
      </c>
      <c r="AA228" s="29" t="str">
        <f t="shared" si="47"/>
        <v/>
      </c>
      <c r="AB228" s="29" t="str">
        <f t="shared" si="48"/>
        <v/>
      </c>
      <c r="AC228" s="29" t="str">
        <f t="shared" si="49"/>
        <v/>
      </c>
    </row>
    <row r="229" spans="1:29" ht="15">
      <c r="A229" s="49"/>
      <c r="B229" s="18">
        <f>IF(ISNUMBER('08'!A16),'08'!A16,"")</f>
        <v>41865</v>
      </c>
      <c r="C229" s="12" t="str">
        <f>'08'!B16</f>
        <v>Th</v>
      </c>
      <c r="D229" s="12">
        <f>IF(ISNUMBER('08'!C16),'08'!C16,"")</f>
        <v>17.5</v>
      </c>
      <c r="E229" s="42">
        <f t="shared" si="43"/>
        <v>8</v>
      </c>
      <c r="F229" s="12" t="str">
        <f>'08'!E16</f>
        <v>NW</v>
      </c>
      <c r="G229" s="12" t="str">
        <f>IF(ISNUMBER('08'!F16),'08'!F16,"")</f>
        <v/>
      </c>
      <c r="H229" s="12">
        <f>'08'!G16</f>
        <v>14</v>
      </c>
      <c r="I229" s="41">
        <f t="shared" si="55"/>
        <v>3.5</v>
      </c>
      <c r="J229" s="2"/>
      <c r="K229" s="12" t="str">
        <f t="shared" si="57"/>
        <v/>
      </c>
      <c r="P229" s="15">
        <f t="shared" si="44"/>
        <v>22.234693877551031</v>
      </c>
      <c r="Q229" s="16">
        <v>40</v>
      </c>
      <c r="R229" s="16">
        <v>50</v>
      </c>
      <c r="S229" s="44">
        <f t="shared" si="45"/>
        <v>15</v>
      </c>
      <c r="U229" s="29">
        <f t="shared" si="51"/>
        <v>3.5</v>
      </c>
      <c r="V229" s="29" t="str">
        <f t="shared" si="52"/>
        <v/>
      </c>
      <c r="W229" s="29" t="str">
        <f t="shared" si="53"/>
        <v/>
      </c>
      <c r="X229" s="29" t="str">
        <f t="shared" si="54"/>
        <v/>
      </c>
      <c r="Z229" s="29" t="str">
        <f t="shared" si="46"/>
        <v/>
      </c>
      <c r="AA229" s="29" t="str">
        <f t="shared" si="47"/>
        <v/>
      </c>
      <c r="AB229" s="29" t="str">
        <f t="shared" si="48"/>
        <v/>
      </c>
      <c r="AC229" s="29" t="str">
        <f t="shared" si="49"/>
        <v/>
      </c>
    </row>
    <row r="230" spans="1:29" ht="15">
      <c r="A230" s="49"/>
      <c r="B230" s="18">
        <f>IF(ISNUMBER('08'!A17),'08'!A17,"")</f>
        <v>41866</v>
      </c>
      <c r="C230" s="12" t="str">
        <f>'08'!B17</f>
        <v>F</v>
      </c>
      <c r="D230" s="12">
        <f>IF(ISNUMBER('08'!C17),'08'!C17,"")</f>
        <v>12.5</v>
      </c>
      <c r="E230" s="42">
        <f t="shared" si="43"/>
        <v>8</v>
      </c>
      <c r="F230" s="12" t="str">
        <f>'08'!E17</f>
        <v>NNW</v>
      </c>
      <c r="G230" s="12" t="str">
        <f>IF(ISNUMBER('08'!F17),'08'!F17,"")</f>
        <v/>
      </c>
      <c r="H230" s="12">
        <f>'08'!G17</f>
        <v>16</v>
      </c>
      <c r="I230" s="41">
        <f t="shared" si="55"/>
        <v>-3.5</v>
      </c>
      <c r="J230" s="2"/>
      <c r="K230" s="12" t="str">
        <f t="shared" si="57"/>
        <v/>
      </c>
      <c r="P230" s="15">
        <f t="shared" si="44"/>
        <v>22.234693877551031</v>
      </c>
      <c r="Q230" s="16">
        <v>40</v>
      </c>
      <c r="R230" s="16">
        <v>50</v>
      </c>
      <c r="S230" s="44">
        <f t="shared" si="45"/>
        <v>16</v>
      </c>
      <c r="U230" s="29">
        <f t="shared" si="51"/>
        <v>-3.5</v>
      </c>
      <c r="V230" s="29" t="str">
        <f t="shared" si="52"/>
        <v/>
      </c>
      <c r="W230" s="29" t="str">
        <f t="shared" si="53"/>
        <v/>
      </c>
      <c r="X230" s="29" t="str">
        <f t="shared" si="54"/>
        <v/>
      </c>
      <c r="Z230" s="29" t="str">
        <f t="shared" si="46"/>
        <v/>
      </c>
      <c r="AA230" s="29" t="str">
        <f t="shared" si="47"/>
        <v/>
      </c>
      <c r="AB230" s="29" t="str">
        <f t="shared" si="48"/>
        <v/>
      </c>
      <c r="AC230" s="29" t="str">
        <f t="shared" si="49"/>
        <v/>
      </c>
    </row>
    <row r="231" spans="1:29" ht="15">
      <c r="A231" s="49"/>
      <c r="B231" s="18">
        <f>IF(ISNUMBER('08'!A18),'08'!A18,"")</f>
        <v>41867</v>
      </c>
      <c r="C231" s="12" t="str">
        <f>'08'!B18</f>
        <v>Sa</v>
      </c>
      <c r="D231" s="12">
        <f>IF(ISNUMBER('08'!C18),'08'!C18,"")</f>
        <v>9.6</v>
      </c>
      <c r="E231" s="42">
        <f t="shared" si="43"/>
        <v>8</v>
      </c>
      <c r="F231" s="12" t="str">
        <f>'08'!E18</f>
        <v>WSW</v>
      </c>
      <c r="G231" s="12" t="str">
        <f>IF(ISNUMBER('08'!F18),'08'!F18,"")</f>
        <v/>
      </c>
      <c r="H231" s="12">
        <f>'08'!G18</f>
        <v>13</v>
      </c>
      <c r="I231" s="41">
        <f t="shared" si="55"/>
        <v>-3.4000000000000004</v>
      </c>
      <c r="J231" s="2"/>
      <c r="K231" s="12" t="str">
        <f t="shared" si="57"/>
        <v/>
      </c>
      <c r="P231" s="15">
        <f t="shared" si="44"/>
        <v>22.234693877551031</v>
      </c>
      <c r="Q231" s="16">
        <v>40</v>
      </c>
      <c r="R231" s="16">
        <v>50</v>
      </c>
      <c r="S231" s="44">
        <f t="shared" si="45"/>
        <v>12</v>
      </c>
      <c r="U231" s="29">
        <f t="shared" si="51"/>
        <v>-3.4000000000000004</v>
      </c>
      <c r="V231" s="29" t="str">
        <f t="shared" si="52"/>
        <v/>
      </c>
      <c r="W231" s="29" t="str">
        <f t="shared" si="53"/>
        <v/>
      </c>
      <c r="X231" s="29" t="str">
        <f t="shared" si="54"/>
        <v/>
      </c>
      <c r="Z231" s="29" t="str">
        <f t="shared" si="46"/>
        <v/>
      </c>
      <c r="AA231" s="29" t="str">
        <f t="shared" si="47"/>
        <v/>
      </c>
      <c r="AB231" s="29" t="str">
        <f t="shared" si="48"/>
        <v/>
      </c>
      <c r="AC231" s="29" t="str">
        <f t="shared" si="49"/>
        <v/>
      </c>
    </row>
    <row r="232" spans="1:29" ht="15">
      <c r="A232" s="49"/>
      <c r="B232" s="18">
        <f>IF(ISNUMBER('08'!A19),'08'!A19,"")</f>
        <v>41868</v>
      </c>
      <c r="C232" s="12" t="str">
        <f>'08'!B19</f>
        <v>Su</v>
      </c>
      <c r="D232" s="12">
        <f>IF(ISNUMBER('08'!C19),'08'!C19,"")</f>
        <v>10</v>
      </c>
      <c r="E232" s="42">
        <f t="shared" si="43"/>
        <v>8</v>
      </c>
      <c r="F232" s="12" t="str">
        <f>'08'!E19</f>
        <v>W</v>
      </c>
      <c r="G232" s="12" t="str">
        <f>IF(ISNUMBER('08'!F19),'08'!F19,"")</f>
        <v/>
      </c>
      <c r="H232" s="12">
        <f>'08'!G19</f>
        <v>12</v>
      </c>
      <c r="I232" s="41">
        <f t="shared" si="55"/>
        <v>-2</v>
      </c>
      <c r="J232" s="2"/>
      <c r="K232" s="12" t="str">
        <f t="shared" si="57"/>
        <v/>
      </c>
      <c r="P232" s="15">
        <f t="shared" si="44"/>
        <v>22.234693877551031</v>
      </c>
      <c r="Q232" s="16">
        <v>40</v>
      </c>
      <c r="R232" s="16">
        <v>50</v>
      </c>
      <c r="S232" s="44">
        <f t="shared" si="45"/>
        <v>13</v>
      </c>
      <c r="U232" s="29">
        <f t="shared" si="51"/>
        <v>-2</v>
      </c>
      <c r="V232" s="29" t="str">
        <f t="shared" si="52"/>
        <v/>
      </c>
      <c r="W232" s="29" t="str">
        <f t="shared" si="53"/>
        <v/>
      </c>
      <c r="X232" s="29" t="str">
        <f t="shared" si="54"/>
        <v/>
      </c>
      <c r="Z232" s="29" t="str">
        <f t="shared" si="46"/>
        <v/>
      </c>
      <c r="AA232" s="29" t="str">
        <f t="shared" si="47"/>
        <v/>
      </c>
      <c r="AB232" s="29" t="str">
        <f t="shared" si="48"/>
        <v/>
      </c>
      <c r="AC232" s="29" t="str">
        <f t="shared" si="49"/>
        <v/>
      </c>
    </row>
    <row r="233" spans="1:29" ht="15">
      <c r="A233" s="49"/>
      <c r="B233" s="18">
        <f>IF(ISNUMBER('08'!A20),'08'!A20,"")</f>
        <v>41869</v>
      </c>
      <c r="C233" s="12" t="str">
        <f>'08'!B20</f>
        <v>M</v>
      </c>
      <c r="D233" s="12">
        <f>IF(ISNUMBER('08'!C20),'08'!C20,"")</f>
        <v>12</v>
      </c>
      <c r="E233" s="42">
        <f t="shared" si="43"/>
        <v>8</v>
      </c>
      <c r="F233" s="12" t="str">
        <f>'08'!E20</f>
        <v>WNW</v>
      </c>
      <c r="G233" s="12" t="str">
        <f>IF(ISNUMBER('08'!F20),'08'!F20,"")</f>
        <v/>
      </c>
      <c r="H233" s="12">
        <f>'08'!G20</f>
        <v>12</v>
      </c>
      <c r="I233" s="41">
        <f t="shared" si="55"/>
        <v>0</v>
      </c>
      <c r="J233" s="2"/>
      <c r="K233" s="12" t="str">
        <f t="shared" si="57"/>
        <v/>
      </c>
      <c r="P233" s="15">
        <f t="shared" si="44"/>
        <v>22.234693877551031</v>
      </c>
      <c r="Q233" s="16">
        <v>40</v>
      </c>
      <c r="R233" s="16">
        <v>50</v>
      </c>
      <c r="S233" s="44">
        <f t="shared" si="45"/>
        <v>14</v>
      </c>
      <c r="U233" s="29">
        <f t="shared" si="51"/>
        <v>0</v>
      </c>
      <c r="V233" s="29" t="str">
        <f t="shared" si="52"/>
        <v/>
      </c>
      <c r="W233" s="29" t="str">
        <f t="shared" si="53"/>
        <v/>
      </c>
      <c r="X233" s="29" t="str">
        <f t="shared" si="54"/>
        <v/>
      </c>
      <c r="Z233" s="29" t="str">
        <f t="shared" si="46"/>
        <v/>
      </c>
      <c r="AA233" s="29" t="str">
        <f t="shared" si="47"/>
        <v/>
      </c>
      <c r="AB233" s="29" t="str">
        <f t="shared" si="48"/>
        <v/>
      </c>
      <c r="AC233" s="29" t="str">
        <f t="shared" si="49"/>
        <v/>
      </c>
    </row>
    <row r="234" spans="1:29" ht="15">
      <c r="A234" s="49"/>
      <c r="B234" s="18">
        <f>IF(ISNUMBER('08'!A21),'08'!A21,"")</f>
        <v>41870</v>
      </c>
      <c r="C234" s="12" t="str">
        <f>'08'!B21</f>
        <v>Tu</v>
      </c>
      <c r="D234" s="12">
        <f>IF(ISNUMBER('08'!C21),'08'!C21,"")</f>
        <v>9.6</v>
      </c>
      <c r="E234" s="42">
        <f t="shared" si="43"/>
        <v>8</v>
      </c>
      <c r="F234" s="12" t="str">
        <f>'08'!E21</f>
        <v>WNW</v>
      </c>
      <c r="G234" s="12" t="str">
        <f>IF(ISNUMBER('08'!F21),'08'!F21,"")</f>
        <v/>
      </c>
      <c r="H234" s="12">
        <f>'08'!G21</f>
        <v>12</v>
      </c>
      <c r="I234" s="41">
        <f t="shared" si="55"/>
        <v>-2.4000000000000004</v>
      </c>
      <c r="J234" s="2"/>
      <c r="K234" s="12" t="str">
        <f t="shared" si="57"/>
        <v/>
      </c>
      <c r="P234" s="15">
        <f t="shared" si="44"/>
        <v>22.234693877551031</v>
      </c>
      <c r="Q234" s="16">
        <v>40</v>
      </c>
      <c r="R234" s="16">
        <v>50</v>
      </c>
      <c r="S234" s="44">
        <f t="shared" si="45"/>
        <v>14</v>
      </c>
      <c r="U234" s="29">
        <f t="shared" si="51"/>
        <v>-2.4000000000000004</v>
      </c>
      <c r="V234" s="29" t="str">
        <f t="shared" si="52"/>
        <v/>
      </c>
      <c r="W234" s="29" t="str">
        <f t="shared" si="53"/>
        <v/>
      </c>
      <c r="X234" s="29" t="str">
        <f t="shared" si="54"/>
        <v/>
      </c>
      <c r="Z234" s="29" t="str">
        <f t="shared" si="46"/>
        <v/>
      </c>
      <c r="AA234" s="29" t="str">
        <f t="shared" si="47"/>
        <v/>
      </c>
      <c r="AB234" s="29" t="str">
        <f t="shared" si="48"/>
        <v/>
      </c>
      <c r="AC234" s="29" t="str">
        <f t="shared" si="49"/>
        <v/>
      </c>
    </row>
    <row r="235" spans="1:29" ht="15">
      <c r="A235" s="49"/>
      <c r="B235" s="18">
        <f>IF(ISNUMBER('08'!A22),'08'!A22,"")</f>
        <v>41871</v>
      </c>
      <c r="C235" s="12" t="str">
        <f>'08'!B22</f>
        <v>W</v>
      </c>
      <c r="D235" s="12">
        <f>IF(ISNUMBER('08'!C22),'08'!C22,"")</f>
        <v>12.5</v>
      </c>
      <c r="E235" s="42">
        <f t="shared" si="43"/>
        <v>8</v>
      </c>
      <c r="F235" s="12" t="str">
        <f>'08'!E22</f>
        <v>WNW</v>
      </c>
      <c r="G235" s="12" t="str">
        <f>IF(ISNUMBER('08'!F22),'08'!F22,"")</f>
        <v/>
      </c>
      <c r="H235" s="12">
        <f>'08'!G22</f>
        <v>15</v>
      </c>
      <c r="I235" s="41">
        <f t="shared" si="55"/>
        <v>-2.5</v>
      </c>
      <c r="J235" s="2"/>
      <c r="K235" s="12" t="str">
        <f t="shared" si="57"/>
        <v/>
      </c>
      <c r="P235" s="15">
        <f t="shared" si="44"/>
        <v>22.234693877551031</v>
      </c>
      <c r="Q235" s="16">
        <v>40</v>
      </c>
      <c r="R235" s="16">
        <v>50</v>
      </c>
      <c r="S235" s="44">
        <f t="shared" si="45"/>
        <v>14</v>
      </c>
      <c r="U235" s="29">
        <f t="shared" si="51"/>
        <v>-2.5</v>
      </c>
      <c r="V235" s="29" t="str">
        <f t="shared" si="52"/>
        <v/>
      </c>
      <c r="W235" s="29" t="str">
        <f t="shared" si="53"/>
        <v/>
      </c>
      <c r="X235" s="29" t="str">
        <f t="shared" si="54"/>
        <v/>
      </c>
      <c r="Z235" s="29" t="str">
        <f t="shared" si="46"/>
        <v/>
      </c>
      <c r="AA235" s="29" t="str">
        <f t="shared" si="47"/>
        <v/>
      </c>
      <c r="AB235" s="29" t="str">
        <f t="shared" si="48"/>
        <v/>
      </c>
      <c r="AC235" s="29" t="str">
        <f t="shared" si="49"/>
        <v/>
      </c>
    </row>
    <row r="236" spans="1:29" ht="15">
      <c r="A236" s="49"/>
      <c r="B236" s="18">
        <f>IF(ISNUMBER('08'!A23),'08'!A23,"")</f>
        <v>41872</v>
      </c>
      <c r="C236" s="12" t="str">
        <f>'08'!B23</f>
        <v>Th</v>
      </c>
      <c r="D236" s="12">
        <f>IF(ISNUMBER('08'!C23),'08'!C23,"")</f>
        <v>15.4</v>
      </c>
      <c r="E236" s="42">
        <f t="shared" si="43"/>
        <v>8</v>
      </c>
      <c r="F236" s="12" t="str">
        <f>'08'!E23</f>
        <v>WSW</v>
      </c>
      <c r="G236" s="12" t="str">
        <f>IF(ISNUMBER('08'!F23),'08'!F23,"")</f>
        <v/>
      </c>
      <c r="H236" s="12">
        <f>'08'!G23</f>
        <v>14</v>
      </c>
      <c r="I236" s="41">
        <f t="shared" si="55"/>
        <v>1.4000000000000004</v>
      </c>
      <c r="J236" s="2"/>
      <c r="K236" s="12" t="str">
        <f t="shared" si="57"/>
        <v/>
      </c>
      <c r="P236" s="15">
        <f t="shared" si="44"/>
        <v>22.234693877551031</v>
      </c>
      <c r="Q236" s="16">
        <v>40</v>
      </c>
      <c r="R236" s="16">
        <v>50</v>
      </c>
      <c r="S236" s="44">
        <f t="shared" si="45"/>
        <v>12</v>
      </c>
      <c r="U236" s="29">
        <f t="shared" si="51"/>
        <v>1.4000000000000004</v>
      </c>
      <c r="V236" s="29" t="str">
        <f t="shared" si="52"/>
        <v/>
      </c>
      <c r="W236" s="29" t="str">
        <f t="shared" si="53"/>
        <v/>
      </c>
      <c r="X236" s="29" t="str">
        <f t="shared" si="54"/>
        <v/>
      </c>
      <c r="Z236" s="29" t="str">
        <f t="shared" si="46"/>
        <v/>
      </c>
      <c r="AA236" s="29" t="str">
        <f t="shared" si="47"/>
        <v/>
      </c>
      <c r="AB236" s="29" t="str">
        <f t="shared" si="48"/>
        <v/>
      </c>
      <c r="AC236" s="29" t="str">
        <f t="shared" si="49"/>
        <v/>
      </c>
    </row>
    <row r="237" spans="1:29" ht="15">
      <c r="A237" s="49"/>
      <c r="B237" s="18">
        <f>IF(ISNUMBER('08'!A24),'08'!A24,"")</f>
        <v>41873</v>
      </c>
      <c r="C237" s="12" t="str">
        <f>'08'!B24</f>
        <v>F</v>
      </c>
      <c r="D237" s="12">
        <f>IF(ISNUMBER('08'!C24),'08'!C24,"")</f>
        <v>10</v>
      </c>
      <c r="E237" s="42">
        <f t="shared" si="43"/>
        <v>8</v>
      </c>
      <c r="F237" s="12" t="str">
        <f>'08'!E24</f>
        <v>W</v>
      </c>
      <c r="G237" s="12" t="str">
        <f>IF(ISNUMBER('08'!F24),'08'!F24,"")</f>
        <v/>
      </c>
      <c r="H237" s="12">
        <f>'08'!G24</f>
        <v>14</v>
      </c>
      <c r="I237" s="41">
        <f t="shared" si="55"/>
        <v>-4</v>
      </c>
      <c r="J237" s="2"/>
      <c r="K237" s="12" t="str">
        <f t="shared" si="57"/>
        <v/>
      </c>
      <c r="P237" s="15">
        <f t="shared" si="44"/>
        <v>22.234693877551031</v>
      </c>
      <c r="Q237" s="16">
        <v>40</v>
      </c>
      <c r="R237" s="16">
        <v>50</v>
      </c>
      <c r="S237" s="44">
        <f t="shared" si="45"/>
        <v>13</v>
      </c>
      <c r="U237" s="29">
        <f t="shared" si="51"/>
        <v>-4</v>
      </c>
      <c r="V237" s="29" t="str">
        <f t="shared" si="52"/>
        <v/>
      </c>
      <c r="W237" s="29" t="str">
        <f t="shared" si="53"/>
        <v/>
      </c>
      <c r="X237" s="29" t="str">
        <f t="shared" si="54"/>
        <v/>
      </c>
      <c r="Z237" s="29" t="str">
        <f t="shared" si="46"/>
        <v/>
      </c>
      <c r="AA237" s="29" t="str">
        <f t="shared" si="47"/>
        <v/>
      </c>
      <c r="AB237" s="29" t="str">
        <f t="shared" si="48"/>
        <v/>
      </c>
      <c r="AC237" s="29" t="str">
        <f t="shared" si="49"/>
        <v/>
      </c>
    </row>
    <row r="238" spans="1:29" ht="15">
      <c r="A238" s="49"/>
      <c r="B238" s="18">
        <f>IF(ISNUMBER('08'!A25),'08'!A25,"")</f>
        <v>41874</v>
      </c>
      <c r="C238" s="12" t="str">
        <f>'08'!B25</f>
        <v>Sa</v>
      </c>
      <c r="D238" s="12">
        <f>IF(ISNUMBER('08'!C25),'08'!C25,"")</f>
        <v>9.1</v>
      </c>
      <c r="E238" s="42">
        <f t="shared" si="43"/>
        <v>8</v>
      </c>
      <c r="F238" s="12" t="str">
        <f>'08'!E25</f>
        <v>W</v>
      </c>
      <c r="G238" s="12" t="str">
        <f>IF(ISNUMBER('08'!F25),'08'!F25,"")</f>
        <v/>
      </c>
      <c r="H238" s="12">
        <f>'08'!G25</f>
        <v>14</v>
      </c>
      <c r="I238" s="41">
        <f t="shared" si="55"/>
        <v>-4.9000000000000004</v>
      </c>
      <c r="J238" s="2"/>
      <c r="K238" s="12" t="str">
        <f t="shared" si="57"/>
        <v/>
      </c>
      <c r="P238" s="15">
        <f t="shared" si="44"/>
        <v>22.234693877551031</v>
      </c>
      <c r="Q238" s="16">
        <v>40</v>
      </c>
      <c r="R238" s="16">
        <v>50</v>
      </c>
      <c r="S238" s="44">
        <f t="shared" si="45"/>
        <v>13</v>
      </c>
      <c r="U238" s="29">
        <f t="shared" si="51"/>
        <v>-4.9000000000000004</v>
      </c>
      <c r="V238" s="29" t="str">
        <f t="shared" si="52"/>
        <v/>
      </c>
      <c r="W238" s="29" t="str">
        <f t="shared" si="53"/>
        <v/>
      </c>
      <c r="X238" s="29" t="str">
        <f t="shared" si="54"/>
        <v/>
      </c>
      <c r="Z238" s="29" t="str">
        <f t="shared" si="46"/>
        <v/>
      </c>
      <c r="AA238" s="29" t="str">
        <f t="shared" si="47"/>
        <v/>
      </c>
      <c r="AB238" s="29" t="str">
        <f t="shared" si="48"/>
        <v/>
      </c>
      <c r="AC238" s="29" t="str">
        <f t="shared" si="49"/>
        <v/>
      </c>
    </row>
    <row r="239" spans="1:29" ht="15">
      <c r="A239" s="49"/>
      <c r="B239" s="18">
        <f>IF(ISNUMBER('08'!A26),'08'!A26,"")</f>
        <v>41875</v>
      </c>
      <c r="C239" s="12" t="str">
        <f>'08'!B26</f>
        <v>Su</v>
      </c>
      <c r="D239" s="12">
        <f>IF(ISNUMBER('08'!C26),'08'!C26,"")</f>
        <v>29.2</v>
      </c>
      <c r="E239" s="42">
        <f t="shared" si="43"/>
        <v>8</v>
      </c>
      <c r="F239" s="12" t="str">
        <f>'08'!E26</f>
        <v>SW</v>
      </c>
      <c r="G239" s="12" t="str">
        <f>IF(ISNUMBER('08'!F26),'08'!F26,"")</f>
        <v/>
      </c>
      <c r="H239" s="12">
        <f>'08'!G26</f>
        <v>15</v>
      </c>
      <c r="I239" s="41">
        <f t="shared" si="55"/>
        <v>14.2</v>
      </c>
      <c r="J239" s="2"/>
      <c r="K239" s="12" t="str">
        <f t="shared" ref="K239:K243" si="58">IF(AND(ISNUMBER($D239),ISNUMBER(J239)),$D239-J239,"")</f>
        <v/>
      </c>
      <c r="P239" s="15">
        <f t="shared" si="44"/>
        <v>22.234693877551031</v>
      </c>
      <c r="Q239" s="16">
        <v>40</v>
      </c>
      <c r="R239" s="16">
        <v>50</v>
      </c>
      <c r="S239" s="44">
        <f t="shared" si="45"/>
        <v>11</v>
      </c>
      <c r="U239" s="29">
        <f t="shared" si="51"/>
        <v>14.2</v>
      </c>
      <c r="V239" s="29" t="str">
        <f t="shared" si="52"/>
        <v/>
      </c>
      <c r="W239" s="29" t="str">
        <f t="shared" si="53"/>
        <v/>
      </c>
      <c r="X239" s="29" t="str">
        <f t="shared" si="54"/>
        <v/>
      </c>
      <c r="Z239" s="29" t="str">
        <f t="shared" si="46"/>
        <v/>
      </c>
      <c r="AA239" s="29" t="str">
        <f t="shared" si="47"/>
        <v/>
      </c>
      <c r="AB239" s="29" t="str">
        <f t="shared" si="48"/>
        <v/>
      </c>
      <c r="AC239" s="29" t="str">
        <f t="shared" si="49"/>
        <v/>
      </c>
    </row>
    <row r="240" spans="1:29" ht="15">
      <c r="A240" s="49"/>
      <c r="B240" s="18">
        <f>IF(ISNUMBER('08'!A27),'08'!A27,"")</f>
        <v>41876</v>
      </c>
      <c r="C240" s="12" t="str">
        <f>'08'!B27</f>
        <v>M</v>
      </c>
      <c r="D240" s="12">
        <f>IF(ISNUMBER('08'!C27),'08'!C27,"")</f>
        <v>8.3000000000000007</v>
      </c>
      <c r="E240" s="42">
        <f t="shared" si="43"/>
        <v>8</v>
      </c>
      <c r="F240" s="12" t="str">
        <f>'08'!E27</f>
        <v>E</v>
      </c>
      <c r="G240" s="12" t="str">
        <f>IF(ISNUMBER('08'!F27),'08'!F27,"")</f>
        <v/>
      </c>
      <c r="H240" s="12">
        <f>'08'!G27</f>
        <v>14</v>
      </c>
      <c r="I240" s="41">
        <f t="shared" si="55"/>
        <v>-5.6999999999999993</v>
      </c>
      <c r="J240" s="2"/>
      <c r="K240" s="12" t="str">
        <f t="shared" si="58"/>
        <v/>
      </c>
      <c r="P240" s="15">
        <f t="shared" si="44"/>
        <v>22.234693877551031</v>
      </c>
      <c r="Q240" s="16">
        <v>40</v>
      </c>
      <c r="R240" s="16">
        <v>50</v>
      </c>
      <c r="S240" s="44">
        <f t="shared" si="45"/>
        <v>5</v>
      </c>
      <c r="U240" s="29">
        <f t="shared" si="51"/>
        <v>-5.6999999999999993</v>
      </c>
      <c r="V240" s="29" t="str">
        <f t="shared" si="52"/>
        <v/>
      </c>
      <c r="W240" s="29" t="str">
        <f t="shared" si="53"/>
        <v/>
      </c>
      <c r="X240" s="29" t="str">
        <f t="shared" si="54"/>
        <v/>
      </c>
      <c r="Z240" s="29" t="str">
        <f t="shared" si="46"/>
        <v/>
      </c>
      <c r="AA240" s="29" t="str">
        <f t="shared" si="47"/>
        <v/>
      </c>
      <c r="AB240" s="29" t="str">
        <f t="shared" si="48"/>
        <v/>
      </c>
      <c r="AC240" s="29" t="str">
        <f t="shared" si="49"/>
        <v/>
      </c>
    </row>
    <row r="241" spans="1:29" ht="15">
      <c r="A241" s="49"/>
      <c r="B241" s="18">
        <f>IF(ISNUMBER('08'!A28),'08'!A28,"")</f>
        <v>41877</v>
      </c>
      <c r="C241" s="12" t="str">
        <f>'08'!B28</f>
        <v>Tu</v>
      </c>
      <c r="D241" s="12">
        <f>IF(ISNUMBER('08'!C28),'08'!C28,"")</f>
        <v>16.7</v>
      </c>
      <c r="E241" s="42">
        <f t="shared" si="43"/>
        <v>8</v>
      </c>
      <c r="F241" s="12" t="str">
        <f>'08'!E28</f>
        <v>ENE</v>
      </c>
      <c r="G241" s="12" t="str">
        <f>IF(ISNUMBER('08'!F28),'08'!F28,"")</f>
        <v/>
      </c>
      <c r="H241" s="12">
        <f>'08'!G28</f>
        <v>16</v>
      </c>
      <c r="I241" s="41">
        <f t="shared" si="55"/>
        <v>0.69999999999999929</v>
      </c>
      <c r="J241" s="2"/>
      <c r="K241" s="12" t="str">
        <f t="shared" si="58"/>
        <v/>
      </c>
      <c r="P241" s="15">
        <f t="shared" si="44"/>
        <v>22.234693877551031</v>
      </c>
      <c r="Q241" s="16">
        <v>40</v>
      </c>
      <c r="R241" s="16">
        <v>50</v>
      </c>
      <c r="S241" s="44">
        <f t="shared" si="45"/>
        <v>4</v>
      </c>
      <c r="U241" s="29">
        <f t="shared" si="51"/>
        <v>0.69999999999999929</v>
      </c>
      <c r="V241" s="29" t="str">
        <f t="shared" si="52"/>
        <v/>
      </c>
      <c r="W241" s="29" t="str">
        <f t="shared" si="53"/>
        <v/>
      </c>
      <c r="X241" s="29" t="str">
        <f t="shared" si="54"/>
        <v/>
      </c>
      <c r="Z241" s="29" t="str">
        <f t="shared" si="46"/>
        <v/>
      </c>
      <c r="AA241" s="29" t="str">
        <f t="shared" si="47"/>
        <v/>
      </c>
      <c r="AB241" s="29" t="str">
        <f t="shared" si="48"/>
        <v/>
      </c>
      <c r="AC241" s="29" t="str">
        <f t="shared" si="49"/>
        <v/>
      </c>
    </row>
    <row r="242" spans="1:29" ht="15">
      <c r="A242" s="49"/>
      <c r="B242" s="18">
        <f>IF(ISNUMBER('08'!A29),'08'!A29,"")</f>
        <v>41878</v>
      </c>
      <c r="C242" s="12" t="str">
        <f>'08'!B29</f>
        <v>W</v>
      </c>
      <c r="D242" s="12">
        <f>IF(ISNUMBER('08'!C29),'08'!C29,"")</f>
        <v>17.600000000000001</v>
      </c>
      <c r="E242" s="42">
        <f t="shared" si="43"/>
        <v>8</v>
      </c>
      <c r="F242" s="12" t="str">
        <f>'08'!E29</f>
        <v>E</v>
      </c>
      <c r="G242" s="12" t="str">
        <f>IF(ISNUMBER('08'!F29),'08'!F29,"")</f>
        <v/>
      </c>
      <c r="H242" s="12">
        <f>'08'!G29</f>
        <v>17</v>
      </c>
      <c r="I242" s="41">
        <f t="shared" si="55"/>
        <v>0.60000000000000142</v>
      </c>
      <c r="J242" s="2"/>
      <c r="K242" s="12" t="str">
        <f t="shared" si="58"/>
        <v/>
      </c>
      <c r="P242" s="15">
        <f t="shared" si="44"/>
        <v>22.234693877551031</v>
      </c>
      <c r="Q242" s="16">
        <v>40</v>
      </c>
      <c r="R242" s="16">
        <v>50</v>
      </c>
      <c r="S242" s="44">
        <f t="shared" si="45"/>
        <v>5</v>
      </c>
      <c r="U242" s="29">
        <f t="shared" si="51"/>
        <v>0.60000000000000142</v>
      </c>
      <c r="V242" s="29" t="str">
        <f t="shared" si="52"/>
        <v/>
      </c>
      <c r="W242" s="29" t="str">
        <f t="shared" si="53"/>
        <v/>
      </c>
      <c r="X242" s="29" t="str">
        <f t="shared" si="54"/>
        <v/>
      </c>
      <c r="Z242" s="29" t="str">
        <f t="shared" si="46"/>
        <v/>
      </c>
      <c r="AA242" s="29" t="str">
        <f t="shared" si="47"/>
        <v/>
      </c>
      <c r="AB242" s="29" t="str">
        <f t="shared" si="48"/>
        <v/>
      </c>
      <c r="AC242" s="29" t="str">
        <f t="shared" si="49"/>
        <v/>
      </c>
    </row>
    <row r="243" spans="1:29" ht="15">
      <c r="A243" s="49"/>
      <c r="B243" s="18">
        <f>IF(ISNUMBER('08'!A30),'08'!A30,"")</f>
        <v>41879</v>
      </c>
      <c r="C243" s="12" t="str">
        <f>'08'!B30</f>
        <v>Th</v>
      </c>
      <c r="D243" s="12">
        <f>IF(ISNUMBER('08'!C30),'08'!C30,"")</f>
        <v>36.5</v>
      </c>
      <c r="E243" s="42">
        <f t="shared" si="43"/>
        <v>8</v>
      </c>
      <c r="F243" s="12" t="str">
        <f>'08'!E30</f>
        <v>SSW</v>
      </c>
      <c r="G243" s="12" t="str">
        <f>IF(ISNUMBER('08'!F30),'08'!F30,"")</f>
        <v/>
      </c>
      <c r="H243" s="12">
        <f>'08'!G30</f>
        <v>17</v>
      </c>
      <c r="I243" s="41">
        <f t="shared" si="55"/>
        <v>19.5</v>
      </c>
      <c r="J243" s="2"/>
      <c r="K243" s="12" t="str">
        <f t="shared" si="58"/>
        <v/>
      </c>
      <c r="P243" s="15">
        <f t="shared" si="44"/>
        <v>22.234693877551031</v>
      </c>
      <c r="Q243" s="16">
        <v>40</v>
      </c>
      <c r="R243" s="16">
        <v>50</v>
      </c>
      <c r="S243" s="44">
        <f t="shared" si="45"/>
        <v>10</v>
      </c>
      <c r="U243" s="29">
        <f t="shared" si="51"/>
        <v>19.5</v>
      </c>
      <c r="V243" s="29" t="str">
        <f t="shared" si="52"/>
        <v/>
      </c>
      <c r="W243" s="29" t="str">
        <f t="shared" si="53"/>
        <v/>
      </c>
      <c r="X243" s="29" t="str">
        <f t="shared" si="54"/>
        <v/>
      </c>
      <c r="Z243" s="29" t="str">
        <f t="shared" si="46"/>
        <v/>
      </c>
      <c r="AA243" s="29" t="str">
        <f t="shared" si="47"/>
        <v/>
      </c>
      <c r="AB243" s="29" t="str">
        <f t="shared" si="48"/>
        <v/>
      </c>
      <c r="AC243" s="29" t="str">
        <f t="shared" si="49"/>
        <v/>
      </c>
    </row>
    <row r="244" spans="1:29" ht="15">
      <c r="A244" s="49"/>
      <c r="B244" s="18">
        <f>IF(ISNUMBER('08'!A31),'08'!A31,"")</f>
        <v>41880</v>
      </c>
      <c r="C244" s="12" t="str">
        <f>'08'!B31</f>
        <v>F</v>
      </c>
      <c r="D244" s="12">
        <f>IF(ISNUMBER('08'!C31),'08'!C31,"")</f>
        <v>28.3</v>
      </c>
      <c r="E244" s="42">
        <f t="shared" si="43"/>
        <v>8</v>
      </c>
      <c r="F244" s="12" t="str">
        <f>'08'!E31</f>
        <v>SSW</v>
      </c>
      <c r="G244" s="12" t="str">
        <f>IF(ISNUMBER('08'!F31),'08'!F31,"")</f>
        <v/>
      </c>
      <c r="H244" s="12">
        <f>'08'!G31</f>
        <v>14</v>
      </c>
      <c r="I244" s="41">
        <f t="shared" si="55"/>
        <v>14.3</v>
      </c>
      <c r="J244" s="2"/>
      <c r="K244" s="12" t="str">
        <f t="shared" ref="K244" si="59">IF(AND(ISNUMBER($D244),ISNUMBER(J244)),$D244-J244,"")</f>
        <v/>
      </c>
      <c r="P244" s="15">
        <f t="shared" si="44"/>
        <v>22.234693877551031</v>
      </c>
      <c r="Q244" s="16">
        <v>40</v>
      </c>
      <c r="R244" s="16">
        <v>50</v>
      </c>
      <c r="S244" s="44">
        <f t="shared" si="45"/>
        <v>10</v>
      </c>
      <c r="U244" s="29">
        <f t="shared" si="51"/>
        <v>14.3</v>
      </c>
      <c r="V244" s="29" t="str">
        <f t="shared" si="52"/>
        <v/>
      </c>
      <c r="W244" s="29" t="str">
        <f t="shared" si="53"/>
        <v/>
      </c>
      <c r="X244" s="29" t="str">
        <f t="shared" si="54"/>
        <v/>
      </c>
      <c r="Z244" s="29" t="str">
        <f t="shared" si="46"/>
        <v/>
      </c>
      <c r="AA244" s="29" t="str">
        <f t="shared" si="47"/>
        <v/>
      </c>
      <c r="AB244" s="29" t="str">
        <f t="shared" si="48"/>
        <v/>
      </c>
      <c r="AC244" s="29" t="str">
        <f t="shared" si="49"/>
        <v/>
      </c>
    </row>
    <row r="245" spans="1:29" ht="15">
      <c r="A245" s="49"/>
      <c r="B245" s="18">
        <f>IF(ISNUMBER('08'!A32),'08'!A32,"")</f>
        <v>41881</v>
      </c>
      <c r="C245" s="12" t="str">
        <f>'08'!B32</f>
        <v>Sa</v>
      </c>
      <c r="D245" s="12">
        <f>IF(ISNUMBER('08'!C32),'08'!C32,"")</f>
        <v>10.8</v>
      </c>
      <c r="E245" s="42">
        <f t="shared" si="43"/>
        <v>8</v>
      </c>
      <c r="F245" s="12" t="str">
        <f>'08'!E32</f>
        <v>WSW</v>
      </c>
      <c r="G245" s="12" t="str">
        <f>IF(ISNUMBER('08'!F32),'08'!F32,"")</f>
        <v/>
      </c>
      <c r="H245" s="12">
        <f>'08'!G32</f>
        <v>14</v>
      </c>
      <c r="I245" s="41">
        <f t="shared" si="55"/>
        <v>-3.1999999999999993</v>
      </c>
      <c r="J245" s="2"/>
      <c r="K245" s="12" t="str">
        <f t="shared" ref="K245:K246" si="60">IF(AND(ISNUMBER($D245),ISNUMBER(J245)),$D245-J245,"")</f>
        <v/>
      </c>
      <c r="P245" s="15">
        <f t="shared" si="44"/>
        <v>22.234693877551031</v>
      </c>
      <c r="Q245" s="16">
        <v>40</v>
      </c>
      <c r="R245" s="16">
        <v>50</v>
      </c>
      <c r="S245" s="44">
        <f t="shared" si="45"/>
        <v>12</v>
      </c>
      <c r="U245" s="29">
        <f t="shared" si="51"/>
        <v>-3.1999999999999993</v>
      </c>
      <c r="V245" s="29" t="str">
        <f t="shared" si="52"/>
        <v/>
      </c>
      <c r="W245" s="29" t="str">
        <f t="shared" si="53"/>
        <v/>
      </c>
      <c r="X245" s="29" t="str">
        <f t="shared" si="54"/>
        <v/>
      </c>
      <c r="Z245" s="29" t="str">
        <f t="shared" si="46"/>
        <v/>
      </c>
      <c r="AA245" s="29" t="str">
        <f t="shared" si="47"/>
        <v/>
      </c>
      <c r="AB245" s="29" t="str">
        <f t="shared" si="48"/>
        <v/>
      </c>
      <c r="AC245" s="29" t="str">
        <f t="shared" si="49"/>
        <v/>
      </c>
    </row>
    <row r="246" spans="1:29" ht="15">
      <c r="A246" s="49"/>
      <c r="B246" s="18">
        <f>IF(ISNUMBER('08'!A33),'08'!A33,"")</f>
        <v>41882</v>
      </c>
      <c r="C246" s="12" t="str">
        <f>'08'!B33</f>
        <v>Su</v>
      </c>
      <c r="D246" s="12">
        <f>IF(ISNUMBER('08'!C3),'08'!C3,"")</f>
        <v>46.8</v>
      </c>
      <c r="E246" s="42">
        <f t="shared" si="43"/>
        <v>8</v>
      </c>
      <c r="F246" s="12" t="str">
        <f>'08'!E33</f>
        <v>WNW</v>
      </c>
      <c r="G246" s="12" t="str">
        <f>IF(ISNUMBER('08'!F33),'08'!F33,"")</f>
        <v/>
      </c>
      <c r="H246" s="12">
        <f>'08'!G33</f>
        <v>15</v>
      </c>
      <c r="I246" s="41">
        <f t="shared" si="55"/>
        <v>31.799999999999997</v>
      </c>
      <c r="J246" s="2"/>
      <c r="K246" s="12" t="str">
        <f t="shared" si="60"/>
        <v/>
      </c>
      <c r="P246" s="15">
        <f t="shared" si="44"/>
        <v>22.234693877551031</v>
      </c>
      <c r="Q246" s="16">
        <v>40</v>
      </c>
      <c r="R246" s="16">
        <v>50</v>
      </c>
      <c r="S246" s="44">
        <f t="shared" si="45"/>
        <v>14</v>
      </c>
      <c r="U246" s="29" t="str">
        <f t="shared" si="51"/>
        <v/>
      </c>
      <c r="V246" s="29" t="str">
        <f t="shared" si="52"/>
        <v/>
      </c>
      <c r="W246" s="29">
        <f t="shared" si="53"/>
        <v>31.799999999999997</v>
      </c>
      <c r="X246" s="29" t="str">
        <f t="shared" si="54"/>
        <v/>
      </c>
      <c r="Z246" s="29" t="str">
        <f t="shared" si="46"/>
        <v/>
      </c>
      <c r="AA246" s="29" t="str">
        <f t="shared" si="47"/>
        <v/>
      </c>
      <c r="AB246" s="29" t="str">
        <f t="shared" si="48"/>
        <v/>
      </c>
      <c r="AC246" s="29" t="str">
        <f t="shared" si="49"/>
        <v/>
      </c>
    </row>
    <row r="247" spans="1:29" ht="15">
      <c r="A247" s="49" t="s">
        <v>62</v>
      </c>
      <c r="B247" s="18">
        <f>IF(ISNUMBER('09'!A3),'09'!A3,"")</f>
        <v>41883</v>
      </c>
      <c r="C247" s="12" t="str">
        <f>'09'!B3</f>
        <v>M</v>
      </c>
      <c r="D247" s="12">
        <f>IF(ISNUMBER('09'!C3),'09'!C3,"")</f>
        <v>21.5</v>
      </c>
      <c r="E247" s="42">
        <f t="shared" si="43"/>
        <v>9</v>
      </c>
      <c r="F247" s="12" t="str">
        <f>'09'!E3</f>
        <v>W</v>
      </c>
      <c r="G247" s="12" t="str">
        <f>IF(ISNUMBER('09'!F3),'09'!F3,"")</f>
        <v/>
      </c>
      <c r="H247" s="12">
        <f>'09'!G3</f>
        <v>16</v>
      </c>
      <c r="I247" s="41">
        <f t="shared" si="55"/>
        <v>5.5</v>
      </c>
      <c r="P247" s="15">
        <f t="shared" si="44"/>
        <v>22.234693877551031</v>
      </c>
      <c r="Q247" s="16">
        <v>40</v>
      </c>
      <c r="R247" s="16">
        <v>50</v>
      </c>
      <c r="S247" s="44">
        <f t="shared" si="45"/>
        <v>13</v>
      </c>
      <c r="U247" s="29">
        <f t="shared" si="51"/>
        <v>5.5</v>
      </c>
      <c r="V247" s="29" t="str">
        <f t="shared" si="52"/>
        <v/>
      </c>
      <c r="W247" s="29" t="str">
        <f t="shared" si="53"/>
        <v/>
      </c>
      <c r="X247" s="29" t="str">
        <f t="shared" si="54"/>
        <v/>
      </c>
      <c r="Z247" s="29">
        <f t="shared" si="46"/>
        <v>0</v>
      </c>
      <c r="AA247" s="29" t="str">
        <f t="shared" si="47"/>
        <v/>
      </c>
      <c r="AB247" s="29" t="str">
        <f t="shared" si="48"/>
        <v/>
      </c>
      <c r="AC247" s="29" t="str">
        <f t="shared" si="49"/>
        <v/>
      </c>
    </row>
    <row r="248" spans="1:29" ht="15">
      <c r="A248" s="49"/>
      <c r="B248" s="18">
        <f>IF(ISNUMBER('09'!A4),'09'!A4,"")</f>
        <v>41884</v>
      </c>
      <c r="C248" s="12" t="str">
        <f>'09'!B4</f>
        <v>Tu</v>
      </c>
      <c r="D248" s="12">
        <f>IF(ISNUMBER('09'!C4),'09'!C4,"")</f>
        <v>19.100000000000001</v>
      </c>
      <c r="E248" s="42">
        <f t="shared" si="43"/>
        <v>9</v>
      </c>
      <c r="F248" s="12" t="str">
        <f>'09'!E4</f>
        <v>ENE</v>
      </c>
      <c r="G248" s="12" t="str">
        <f>IF(ISNUMBER('09'!F4),'09'!F4,"")</f>
        <v/>
      </c>
      <c r="H248" s="12">
        <f>'09'!G4</f>
        <v>19</v>
      </c>
      <c r="I248" s="41">
        <f t="shared" si="55"/>
        <v>0.10000000000000142</v>
      </c>
      <c r="P248" s="15">
        <f t="shared" si="44"/>
        <v>22.234693877551031</v>
      </c>
      <c r="Q248" s="16">
        <v>40</v>
      </c>
      <c r="R248" s="16">
        <v>50</v>
      </c>
      <c r="S248" s="44">
        <f t="shared" si="45"/>
        <v>4</v>
      </c>
      <c r="U248" s="29">
        <f t="shared" si="51"/>
        <v>0.10000000000000142</v>
      </c>
      <c r="V248" s="29" t="str">
        <f t="shared" si="52"/>
        <v/>
      </c>
      <c r="W248" s="29" t="str">
        <f t="shared" si="53"/>
        <v/>
      </c>
      <c r="X248" s="29" t="str">
        <f t="shared" si="54"/>
        <v/>
      </c>
      <c r="Z248" s="29">
        <f t="shared" si="46"/>
        <v>0</v>
      </c>
      <c r="AA248" s="29" t="str">
        <f t="shared" si="47"/>
        <v/>
      </c>
      <c r="AB248" s="29" t="str">
        <f t="shared" si="48"/>
        <v/>
      </c>
      <c r="AC248" s="29" t="str">
        <f t="shared" si="49"/>
        <v/>
      </c>
    </row>
    <row r="249" spans="1:29" ht="15">
      <c r="A249" s="49"/>
      <c r="B249" s="18">
        <f>IF(ISNUMBER('09'!A5),'09'!A5,"")</f>
        <v>41885</v>
      </c>
      <c r="C249" s="12" t="str">
        <f>'09'!B5</f>
        <v>W</v>
      </c>
      <c r="D249" s="12">
        <f>IF(ISNUMBER('09'!C5),'09'!C5,"")</f>
        <v>24.2</v>
      </c>
      <c r="E249" s="42">
        <f t="shared" si="43"/>
        <v>9</v>
      </c>
      <c r="F249" s="12" t="str">
        <f>'09'!E5</f>
        <v>E</v>
      </c>
      <c r="G249" s="12" t="str">
        <f>IF(ISNUMBER('09'!F5),'09'!F5,"")</f>
        <v/>
      </c>
      <c r="H249" s="12">
        <f>'09'!G5</f>
        <v>24</v>
      </c>
      <c r="I249" s="41">
        <f t="shared" si="55"/>
        <v>0.19999999999999929</v>
      </c>
      <c r="P249" s="15">
        <f t="shared" si="44"/>
        <v>22.234693877551031</v>
      </c>
      <c r="Q249" s="16">
        <v>40</v>
      </c>
      <c r="R249" s="16">
        <v>50</v>
      </c>
      <c r="S249" s="44">
        <f t="shared" si="45"/>
        <v>5</v>
      </c>
      <c r="U249" s="29">
        <f t="shared" si="51"/>
        <v>0.19999999999999929</v>
      </c>
      <c r="V249" s="29" t="str">
        <f t="shared" si="52"/>
        <v/>
      </c>
      <c r="W249" s="29" t="str">
        <f t="shared" si="53"/>
        <v/>
      </c>
      <c r="X249" s="29" t="str">
        <f t="shared" si="54"/>
        <v/>
      </c>
      <c r="Z249" s="29">
        <f t="shared" si="46"/>
        <v>0</v>
      </c>
      <c r="AA249" s="29" t="str">
        <f t="shared" si="47"/>
        <v/>
      </c>
      <c r="AB249" s="29" t="str">
        <f t="shared" si="48"/>
        <v/>
      </c>
      <c r="AC249" s="29" t="str">
        <f t="shared" si="49"/>
        <v/>
      </c>
    </row>
    <row r="250" spans="1:29" ht="15">
      <c r="A250" s="49"/>
      <c r="B250" s="18">
        <f>IF(ISNUMBER('09'!A6),'09'!A6,"")</f>
        <v>41886</v>
      </c>
      <c r="C250" s="12" t="str">
        <f>'09'!B6</f>
        <v>Th</v>
      </c>
      <c r="D250" s="12">
        <f>IF(ISNUMBER('09'!C6),'09'!C6,"")</f>
        <v>29.9</v>
      </c>
      <c r="E250" s="42">
        <f t="shared" si="43"/>
        <v>9</v>
      </c>
      <c r="F250" s="12" t="str">
        <f>'09'!E6</f>
        <v>NE</v>
      </c>
      <c r="G250" s="12" t="str">
        <f>IF(ISNUMBER('09'!F6),'09'!F6,"")</f>
        <v/>
      </c>
      <c r="H250" s="12">
        <f>'09'!G6</f>
        <v>33</v>
      </c>
      <c r="I250" s="41">
        <f t="shared" si="55"/>
        <v>-3.1000000000000014</v>
      </c>
      <c r="P250" s="15">
        <f t="shared" si="44"/>
        <v>22.234693877551031</v>
      </c>
      <c r="Q250" s="16">
        <v>40</v>
      </c>
      <c r="R250" s="16">
        <v>50</v>
      </c>
      <c r="S250" s="44">
        <f t="shared" si="45"/>
        <v>3</v>
      </c>
      <c r="U250" s="29">
        <f t="shared" si="51"/>
        <v>-3.1000000000000014</v>
      </c>
      <c r="V250" s="29" t="str">
        <f t="shared" si="52"/>
        <v/>
      </c>
      <c r="W250" s="29" t="str">
        <f t="shared" si="53"/>
        <v/>
      </c>
      <c r="X250" s="29" t="str">
        <f t="shared" si="54"/>
        <v/>
      </c>
      <c r="Z250" s="29">
        <f t="shared" si="46"/>
        <v>0</v>
      </c>
      <c r="AA250" s="29" t="str">
        <f t="shared" si="47"/>
        <v/>
      </c>
      <c r="AB250" s="29" t="str">
        <f t="shared" si="48"/>
        <v/>
      </c>
      <c r="AC250" s="29" t="str">
        <f t="shared" si="49"/>
        <v/>
      </c>
    </row>
    <row r="251" spans="1:29" ht="15">
      <c r="A251" s="49"/>
      <c r="B251" s="18">
        <f>IF(ISNUMBER('09'!A7),'09'!A7,"")</f>
        <v>41887</v>
      </c>
      <c r="C251" s="12" t="str">
        <f>'09'!B7</f>
        <v>F</v>
      </c>
      <c r="D251" s="12">
        <f>IF(ISNUMBER('09'!C7),'09'!C7,"")</f>
        <v>40.200000000000003</v>
      </c>
      <c r="E251" s="42">
        <f t="shared" si="43"/>
        <v>9</v>
      </c>
      <c r="F251" s="12" t="str">
        <f>'09'!E7</f>
        <v>NNE</v>
      </c>
      <c r="G251" s="12" t="str">
        <f>IF(ISNUMBER('09'!F7),'09'!F7,"")</f>
        <v/>
      </c>
      <c r="H251" s="12">
        <f>'09'!G7</f>
        <v>48</v>
      </c>
      <c r="I251" s="41">
        <f t="shared" si="55"/>
        <v>-7.7999999999999972</v>
      </c>
      <c r="P251" s="15">
        <f t="shared" si="44"/>
        <v>22.234693877551031</v>
      </c>
      <c r="Q251" s="16">
        <v>40</v>
      </c>
      <c r="R251" s="16">
        <v>50</v>
      </c>
      <c r="S251" s="44">
        <f t="shared" si="45"/>
        <v>2</v>
      </c>
      <c r="U251" s="29">
        <f t="shared" si="51"/>
        <v>-7.7999999999999972</v>
      </c>
      <c r="V251" s="29" t="str">
        <f t="shared" si="52"/>
        <v/>
      </c>
      <c r="W251" s="29" t="str">
        <f t="shared" si="53"/>
        <v/>
      </c>
      <c r="X251" s="29" t="str">
        <f t="shared" si="54"/>
        <v/>
      </c>
      <c r="Z251" s="29">
        <f t="shared" si="46"/>
        <v>0</v>
      </c>
      <c r="AA251" s="29" t="str">
        <f t="shared" si="47"/>
        <v/>
      </c>
      <c r="AB251" s="29" t="str">
        <f t="shared" si="48"/>
        <v/>
      </c>
      <c r="AC251" s="29" t="str">
        <f t="shared" si="49"/>
        <v/>
      </c>
    </row>
    <row r="252" spans="1:29" ht="15">
      <c r="A252" s="49"/>
      <c r="B252" s="18">
        <f>IF(ISNUMBER('09'!A8),'09'!A8,"")</f>
        <v>41888</v>
      </c>
      <c r="C252" s="12" t="str">
        <f>'09'!B8</f>
        <v>Sa</v>
      </c>
      <c r="D252" s="12">
        <f>IF(ISNUMBER('09'!C8),'09'!C8,"")</f>
        <v>42.1</v>
      </c>
      <c r="E252" s="42">
        <f t="shared" si="43"/>
        <v>9</v>
      </c>
      <c r="F252" s="12" t="str">
        <f>'09'!E8</f>
        <v>NNE</v>
      </c>
      <c r="G252" s="12" t="str">
        <f>IF(ISNUMBER('09'!F8),'09'!F8,"")</f>
        <v/>
      </c>
      <c r="H252" s="12">
        <f>'09'!G8</f>
        <v>44</v>
      </c>
      <c r="I252" s="41">
        <f t="shared" si="55"/>
        <v>-1.8999999999999986</v>
      </c>
      <c r="P252" s="15">
        <f t="shared" si="44"/>
        <v>22.234693877551031</v>
      </c>
      <c r="Q252" s="16">
        <v>40</v>
      </c>
      <c r="R252" s="16">
        <v>50</v>
      </c>
      <c r="S252" s="44">
        <f t="shared" si="45"/>
        <v>2</v>
      </c>
      <c r="U252" s="29">
        <f t="shared" si="51"/>
        <v>-1.8999999999999986</v>
      </c>
      <c r="V252" s="29" t="str">
        <f t="shared" si="52"/>
        <v/>
      </c>
      <c r="W252" s="29" t="str">
        <f t="shared" si="53"/>
        <v/>
      </c>
      <c r="X252" s="29" t="str">
        <f t="shared" si="54"/>
        <v/>
      </c>
      <c r="Z252" s="29">
        <f t="shared" si="46"/>
        <v>0</v>
      </c>
      <c r="AA252" s="29" t="str">
        <f t="shared" si="47"/>
        <v/>
      </c>
      <c r="AB252" s="29" t="str">
        <f t="shared" si="48"/>
        <v/>
      </c>
      <c r="AC252" s="29" t="str">
        <f t="shared" si="49"/>
        <v/>
      </c>
    </row>
    <row r="253" spans="1:29" ht="15">
      <c r="A253" s="49"/>
      <c r="B253" s="18">
        <f>IF(ISNUMBER('09'!A9),'09'!A9,"")</f>
        <v>41889</v>
      </c>
      <c r="C253" s="12" t="str">
        <f>'09'!B9</f>
        <v>Su</v>
      </c>
      <c r="D253" s="12">
        <f>IF(ISNUMBER('09'!C9),'09'!C9,"")</f>
        <v>11.3</v>
      </c>
      <c r="E253" s="42">
        <f t="shared" si="43"/>
        <v>9</v>
      </c>
      <c r="F253" s="12" t="str">
        <f>'09'!E9</f>
        <v>WNW</v>
      </c>
      <c r="G253" s="12" t="str">
        <f>IF(ISNUMBER('09'!F9),'09'!F9,"")</f>
        <v/>
      </c>
      <c r="H253" s="12">
        <f>'09'!G9</f>
        <v>23</v>
      </c>
      <c r="I253" s="41">
        <f t="shared" si="55"/>
        <v>-11.7</v>
      </c>
      <c r="P253" s="15">
        <f t="shared" si="44"/>
        <v>22.234693877551031</v>
      </c>
      <c r="Q253" s="16">
        <v>40</v>
      </c>
      <c r="R253" s="16">
        <v>50</v>
      </c>
      <c r="S253" s="44">
        <f t="shared" si="45"/>
        <v>14</v>
      </c>
      <c r="U253" s="29">
        <f t="shared" si="51"/>
        <v>-11.7</v>
      </c>
      <c r="V253" s="29" t="str">
        <f t="shared" si="52"/>
        <v/>
      </c>
      <c r="W253" s="29" t="str">
        <f t="shared" si="53"/>
        <v/>
      </c>
      <c r="X253" s="29" t="str">
        <f t="shared" si="54"/>
        <v/>
      </c>
      <c r="Z253" s="29">
        <f t="shared" si="46"/>
        <v>0</v>
      </c>
      <c r="AA253" s="29" t="str">
        <f t="shared" si="47"/>
        <v/>
      </c>
      <c r="AB253" s="29" t="str">
        <f t="shared" si="48"/>
        <v/>
      </c>
      <c r="AC253" s="29" t="str">
        <f t="shared" si="49"/>
        <v/>
      </c>
    </row>
    <row r="254" spans="1:29" ht="15">
      <c r="A254" s="49"/>
      <c r="B254" s="18">
        <f>IF(ISNUMBER('09'!A10),'09'!A10,"")</f>
        <v>41890</v>
      </c>
      <c r="C254" s="12" t="str">
        <f>'09'!B10</f>
        <v>M</v>
      </c>
      <c r="D254" s="12">
        <f>IF(ISNUMBER('09'!C10),'09'!C10,"")</f>
        <v>17.899999999999999</v>
      </c>
      <c r="E254" s="42">
        <f t="shared" si="43"/>
        <v>9</v>
      </c>
      <c r="F254" s="12" t="str">
        <f>'09'!E10</f>
        <v>NW</v>
      </c>
      <c r="G254" s="12" t="str">
        <f>IF(ISNUMBER('09'!F10),'09'!F10,"")</f>
        <v/>
      </c>
      <c r="H254" s="12">
        <f>'09'!G10</f>
        <v>20</v>
      </c>
      <c r="I254" s="41">
        <f t="shared" si="55"/>
        <v>-2.1000000000000014</v>
      </c>
      <c r="P254" s="15">
        <f t="shared" si="44"/>
        <v>22.234693877551031</v>
      </c>
      <c r="Q254" s="16">
        <v>40</v>
      </c>
      <c r="R254" s="16">
        <v>50</v>
      </c>
      <c r="S254" s="44">
        <f t="shared" si="45"/>
        <v>15</v>
      </c>
      <c r="U254" s="29">
        <f t="shared" si="51"/>
        <v>-2.1000000000000014</v>
      </c>
      <c r="V254" s="29" t="str">
        <f t="shared" si="52"/>
        <v/>
      </c>
      <c r="W254" s="29" t="str">
        <f t="shared" si="53"/>
        <v/>
      </c>
      <c r="X254" s="29" t="str">
        <f t="shared" si="54"/>
        <v/>
      </c>
      <c r="Z254" s="29">
        <f t="shared" si="46"/>
        <v>0</v>
      </c>
      <c r="AA254" s="29" t="str">
        <f t="shared" si="47"/>
        <v/>
      </c>
      <c r="AB254" s="29" t="str">
        <f t="shared" si="48"/>
        <v/>
      </c>
      <c r="AC254" s="29" t="str">
        <f t="shared" si="49"/>
        <v/>
      </c>
    </row>
    <row r="255" spans="1:29" ht="15">
      <c r="A255" s="49"/>
      <c r="B255" s="18">
        <f>IF(ISNUMBER('09'!A11),'09'!A11,"")</f>
        <v>41891</v>
      </c>
      <c r="C255" s="12" t="str">
        <f>'09'!B11</f>
        <v>Tu</v>
      </c>
      <c r="D255" s="12">
        <f>IF(ISNUMBER('09'!C11),'09'!C11,"")</f>
        <v>24.6</v>
      </c>
      <c r="E255" s="42">
        <f t="shared" si="43"/>
        <v>9</v>
      </c>
      <c r="F255" s="12" t="str">
        <f>'09'!E11</f>
        <v>NW</v>
      </c>
      <c r="G255" s="12" t="str">
        <f>IF(ISNUMBER('09'!F11),'09'!F11,"")</f>
        <v/>
      </c>
      <c r="H255" s="12">
        <f>'09'!G11</f>
        <v>31</v>
      </c>
      <c r="I255" s="41">
        <f t="shared" si="55"/>
        <v>-6.3999999999999986</v>
      </c>
      <c r="P255" s="15">
        <f t="shared" si="44"/>
        <v>22.234693877551031</v>
      </c>
      <c r="Q255" s="16">
        <v>40</v>
      </c>
      <c r="R255" s="16">
        <v>50</v>
      </c>
      <c r="S255" s="44">
        <f t="shared" si="45"/>
        <v>15</v>
      </c>
      <c r="U255" s="29">
        <f t="shared" si="51"/>
        <v>-6.3999999999999986</v>
      </c>
      <c r="V255" s="29" t="str">
        <f t="shared" si="52"/>
        <v/>
      </c>
      <c r="W255" s="29" t="str">
        <f t="shared" si="53"/>
        <v/>
      </c>
      <c r="X255" s="29" t="str">
        <f t="shared" si="54"/>
        <v/>
      </c>
      <c r="Z255" s="29">
        <f t="shared" si="46"/>
        <v>0</v>
      </c>
      <c r="AA255" s="29" t="str">
        <f t="shared" si="47"/>
        <v/>
      </c>
      <c r="AB255" s="29" t="str">
        <f t="shared" si="48"/>
        <v/>
      </c>
      <c r="AC255" s="29" t="str">
        <f t="shared" si="49"/>
        <v/>
      </c>
    </row>
    <row r="256" spans="1:29" ht="15">
      <c r="A256" s="49"/>
      <c r="B256" s="18">
        <f>IF(ISNUMBER('09'!A12),'09'!A12,"")</f>
        <v>41892</v>
      </c>
      <c r="C256" s="12" t="str">
        <f>'09'!B12</f>
        <v>W</v>
      </c>
      <c r="D256" s="12">
        <f>IF(ISNUMBER('09'!C12),'09'!C12,"")</f>
        <v>36.299999999999997</v>
      </c>
      <c r="E256" s="42">
        <f t="shared" si="43"/>
        <v>9</v>
      </c>
      <c r="F256" s="12" t="str">
        <f>'09'!E12</f>
        <v>WSW</v>
      </c>
      <c r="G256" s="12" t="str">
        <f>IF(ISNUMBER('09'!F12),'09'!F12,"")</f>
        <v/>
      </c>
      <c r="H256" s="12">
        <f>'09'!G12</f>
        <v>33</v>
      </c>
      <c r="I256" s="41">
        <f t="shared" si="55"/>
        <v>3.2999999999999972</v>
      </c>
      <c r="P256" s="15">
        <f t="shared" si="44"/>
        <v>22.234693877551031</v>
      </c>
      <c r="Q256" s="16">
        <v>40</v>
      </c>
      <c r="R256" s="16">
        <v>50</v>
      </c>
      <c r="S256" s="44">
        <f t="shared" si="45"/>
        <v>12</v>
      </c>
      <c r="U256" s="29">
        <f t="shared" si="51"/>
        <v>3.2999999999999972</v>
      </c>
      <c r="V256" s="29" t="str">
        <f t="shared" si="52"/>
        <v/>
      </c>
      <c r="W256" s="29" t="str">
        <f t="shared" si="53"/>
        <v/>
      </c>
      <c r="X256" s="29" t="str">
        <f t="shared" si="54"/>
        <v/>
      </c>
      <c r="Z256" s="29">
        <f t="shared" si="46"/>
        <v>0</v>
      </c>
      <c r="AA256" s="29" t="str">
        <f t="shared" si="47"/>
        <v/>
      </c>
      <c r="AB256" s="29" t="str">
        <f t="shared" si="48"/>
        <v/>
      </c>
      <c r="AC256" s="29" t="str">
        <f t="shared" si="49"/>
        <v/>
      </c>
    </row>
    <row r="257" spans="1:29" ht="15">
      <c r="A257" s="49"/>
      <c r="B257" s="18">
        <f>IF(ISNUMBER('09'!A13),'09'!A13,"")</f>
        <v>41893</v>
      </c>
      <c r="C257" s="12" t="str">
        <f>'09'!B13</f>
        <v>Th</v>
      </c>
      <c r="D257" s="12">
        <f>IF(ISNUMBER('09'!C13),'09'!C13,"")</f>
        <v>30.5</v>
      </c>
      <c r="E257" s="42">
        <f t="shared" si="43"/>
        <v>9</v>
      </c>
      <c r="F257" s="12" t="str">
        <f>'09'!E13</f>
        <v>ESE</v>
      </c>
      <c r="G257" s="12" t="str">
        <f>IF(ISNUMBER('09'!F13),'09'!F13,"")</f>
        <v/>
      </c>
      <c r="H257" s="12">
        <f>'09'!G13</f>
        <v>35</v>
      </c>
      <c r="I257" s="41">
        <f t="shared" si="55"/>
        <v>-4.5</v>
      </c>
      <c r="P257" s="15">
        <f t="shared" si="44"/>
        <v>22.234693877551031</v>
      </c>
      <c r="Q257" s="16">
        <v>40</v>
      </c>
      <c r="R257" s="16">
        <v>50</v>
      </c>
      <c r="S257" s="44">
        <f t="shared" si="45"/>
        <v>6</v>
      </c>
      <c r="U257" s="29">
        <f t="shared" si="51"/>
        <v>-4.5</v>
      </c>
      <c r="V257" s="29" t="str">
        <f t="shared" si="52"/>
        <v/>
      </c>
      <c r="W257" s="29" t="str">
        <f t="shared" si="53"/>
        <v/>
      </c>
      <c r="X257" s="29" t="str">
        <f t="shared" si="54"/>
        <v/>
      </c>
      <c r="Z257" s="29">
        <f t="shared" si="46"/>
        <v>0</v>
      </c>
      <c r="AA257" s="29" t="str">
        <f t="shared" si="47"/>
        <v/>
      </c>
      <c r="AB257" s="29" t="str">
        <f t="shared" si="48"/>
        <v/>
      </c>
      <c r="AC257" s="29" t="str">
        <f t="shared" si="49"/>
        <v/>
      </c>
    </row>
    <row r="258" spans="1:29" ht="15">
      <c r="A258" s="49"/>
      <c r="B258" s="18">
        <f>IF(ISNUMBER('09'!A14),'09'!A14,"")</f>
        <v>41894</v>
      </c>
      <c r="C258" s="12" t="str">
        <f>'09'!B14</f>
        <v>F</v>
      </c>
      <c r="D258" s="12">
        <f>IF(ISNUMBER('09'!C14),'09'!C14,"")</f>
        <v>26.6</v>
      </c>
      <c r="E258" s="42">
        <f t="shared" si="43"/>
        <v>9</v>
      </c>
      <c r="F258" s="12" t="str">
        <f>'09'!E14</f>
        <v>NE</v>
      </c>
      <c r="G258" s="12" t="str">
        <f>IF(ISNUMBER('09'!F14),'09'!F14,"")</f>
        <v/>
      </c>
      <c r="H258" s="12">
        <f>'09'!G14</f>
        <v>32</v>
      </c>
      <c r="I258" s="41">
        <f t="shared" si="55"/>
        <v>-5.3999999999999986</v>
      </c>
      <c r="P258" s="15">
        <f t="shared" si="44"/>
        <v>22.234693877551031</v>
      </c>
      <c r="Q258" s="16">
        <v>40</v>
      </c>
      <c r="R258" s="16">
        <v>50</v>
      </c>
      <c r="S258" s="44">
        <f t="shared" si="45"/>
        <v>3</v>
      </c>
      <c r="U258" s="29">
        <f t="shared" si="51"/>
        <v>-5.3999999999999986</v>
      </c>
      <c r="V258" s="29" t="str">
        <f t="shared" si="52"/>
        <v/>
      </c>
      <c r="W258" s="29" t="str">
        <f t="shared" si="53"/>
        <v/>
      </c>
      <c r="X258" s="29" t="str">
        <f t="shared" si="54"/>
        <v/>
      </c>
      <c r="Z258" s="29">
        <f t="shared" si="46"/>
        <v>0</v>
      </c>
      <c r="AA258" s="29" t="str">
        <f t="shared" si="47"/>
        <v/>
      </c>
      <c r="AB258" s="29" t="str">
        <f t="shared" si="48"/>
        <v/>
      </c>
      <c r="AC258" s="29" t="str">
        <f t="shared" si="49"/>
        <v/>
      </c>
    </row>
    <row r="259" spans="1:29" ht="15">
      <c r="A259" s="49"/>
      <c r="B259" s="18">
        <f>IF(ISNUMBER('09'!A15),'09'!A15,"")</f>
        <v>41895</v>
      </c>
      <c r="C259" s="12" t="str">
        <f>'09'!B15</f>
        <v>Sa</v>
      </c>
      <c r="D259" s="12">
        <f>IF(ISNUMBER('09'!C15),'09'!C15,"")</f>
        <v>11.3</v>
      </c>
      <c r="E259" s="42">
        <f t="shared" si="43"/>
        <v>9</v>
      </c>
      <c r="F259" s="12" t="str">
        <f>'09'!E15</f>
        <v>ENE</v>
      </c>
      <c r="G259" s="12" t="str">
        <f>IF(ISNUMBER('09'!F15),'09'!F15,"")</f>
        <v/>
      </c>
      <c r="H259" s="12">
        <f>'09'!G15</f>
        <v>18</v>
      </c>
      <c r="I259" s="41">
        <f t="shared" si="55"/>
        <v>-6.6999999999999993</v>
      </c>
      <c r="P259" s="15">
        <f t="shared" si="44"/>
        <v>22.234693877551031</v>
      </c>
      <c r="Q259" s="16">
        <v>40</v>
      </c>
      <c r="R259" s="16">
        <v>50</v>
      </c>
      <c r="S259" s="44">
        <f t="shared" si="45"/>
        <v>4</v>
      </c>
      <c r="U259" s="29">
        <f t="shared" si="51"/>
        <v>-6.6999999999999993</v>
      </c>
      <c r="V259" s="29" t="str">
        <f t="shared" si="52"/>
        <v/>
      </c>
      <c r="W259" s="29" t="str">
        <f t="shared" si="53"/>
        <v/>
      </c>
      <c r="X259" s="29" t="str">
        <f t="shared" si="54"/>
        <v/>
      </c>
      <c r="Z259" s="29">
        <f t="shared" si="46"/>
        <v>0</v>
      </c>
      <c r="AA259" s="29" t="str">
        <f t="shared" si="47"/>
        <v/>
      </c>
      <c r="AB259" s="29" t="str">
        <f t="shared" si="48"/>
        <v/>
      </c>
      <c r="AC259" s="29" t="str">
        <f t="shared" si="49"/>
        <v/>
      </c>
    </row>
    <row r="260" spans="1:29" ht="15">
      <c r="A260" s="49"/>
      <c r="B260" s="18">
        <f>IF(ISNUMBER('09'!A16),'09'!A16,"")</f>
        <v>41896</v>
      </c>
      <c r="C260" s="12" t="str">
        <f>'09'!B16</f>
        <v>Su</v>
      </c>
      <c r="D260" s="12">
        <f>IF(ISNUMBER('09'!C16),'09'!C16,"")</f>
        <v>14.2</v>
      </c>
      <c r="E260" s="42">
        <f t="shared" si="43"/>
        <v>9</v>
      </c>
      <c r="F260" s="12" t="str">
        <f>'09'!E16</f>
        <v>E</v>
      </c>
      <c r="G260" s="12" t="str">
        <f>IF(ISNUMBER('09'!F16),'09'!F16,"")</f>
        <v/>
      </c>
      <c r="H260" s="12">
        <f>'09'!G16</f>
        <v>20</v>
      </c>
      <c r="I260" s="41">
        <f t="shared" si="55"/>
        <v>-5.8000000000000007</v>
      </c>
      <c r="P260" s="15">
        <f t="shared" si="44"/>
        <v>22.234693877551031</v>
      </c>
      <c r="Q260" s="16">
        <v>40</v>
      </c>
      <c r="R260" s="16">
        <v>50</v>
      </c>
      <c r="S260" s="44">
        <f t="shared" si="45"/>
        <v>5</v>
      </c>
      <c r="U260" s="29">
        <f t="shared" si="51"/>
        <v>-5.8000000000000007</v>
      </c>
      <c r="V260" s="29" t="str">
        <f t="shared" si="52"/>
        <v/>
      </c>
      <c r="W260" s="29" t="str">
        <f t="shared" si="53"/>
        <v/>
      </c>
      <c r="X260" s="29" t="str">
        <f t="shared" si="54"/>
        <v/>
      </c>
      <c r="Z260" s="29">
        <f t="shared" si="46"/>
        <v>0</v>
      </c>
      <c r="AA260" s="29" t="str">
        <f t="shared" si="47"/>
        <v/>
      </c>
      <c r="AB260" s="29" t="str">
        <f t="shared" si="48"/>
        <v/>
      </c>
      <c r="AC260" s="29" t="str">
        <f t="shared" si="49"/>
        <v/>
      </c>
    </row>
    <row r="261" spans="1:29" ht="15">
      <c r="A261" s="49"/>
      <c r="B261" s="18">
        <f>IF(ISNUMBER('09'!A17),'09'!A17,"")</f>
        <v>41897</v>
      </c>
      <c r="C261" s="12" t="str">
        <f>'09'!B17</f>
        <v>M</v>
      </c>
      <c r="D261" s="12">
        <f>IF(ISNUMBER('09'!C17),'09'!C17,"")</f>
        <v>22.9</v>
      </c>
      <c r="E261" s="42">
        <f t="shared" ref="E261:E324" si="61">MONTH(B261)</f>
        <v>9</v>
      </c>
      <c r="F261" s="12" t="str">
        <f>'09'!E17</f>
        <v>NE</v>
      </c>
      <c r="G261" s="12" t="str">
        <f>IF(ISNUMBER('09'!F17),'09'!F17,"")</f>
        <v/>
      </c>
      <c r="H261" s="12">
        <f>'09'!G17</f>
        <v>26</v>
      </c>
      <c r="I261" s="41">
        <f t="shared" si="55"/>
        <v>-3.1000000000000014</v>
      </c>
      <c r="P261" s="15">
        <f t="shared" ref="P261:P324" si="62">$N$7</f>
        <v>22.234693877551031</v>
      </c>
      <c r="Q261" s="16">
        <v>40</v>
      </c>
      <c r="R261" s="16">
        <v>50</v>
      </c>
      <c r="S261" s="44">
        <f t="shared" ref="S261:S324" si="63">MATCH(F261,$D$379:$D$394,)</f>
        <v>3</v>
      </c>
      <c r="U261" s="29">
        <f t="shared" si="51"/>
        <v>-3.1000000000000014</v>
      </c>
      <c r="V261" s="29" t="str">
        <f t="shared" si="52"/>
        <v/>
      </c>
      <c r="W261" s="29" t="str">
        <f t="shared" si="53"/>
        <v/>
      </c>
      <c r="X261" s="29" t="str">
        <f t="shared" si="54"/>
        <v/>
      </c>
      <c r="Z261" s="29">
        <f t="shared" ref="Z261:Z324" si="64">IF(AND(Z$1&lt;$K261,$K261&lt;Z$2,$D261&lt;50),$K261,"")</f>
        <v>0</v>
      </c>
      <c r="AA261" s="29" t="str">
        <f t="shared" ref="AA261:AA324" si="65">IF(AND(AA$1&lt;$K261,$K261&lt;AA$2,$D261&gt;=50),$K261,"")</f>
        <v/>
      </c>
      <c r="AB261" s="29" t="str">
        <f t="shared" ref="AB261:AB324" si="66">IF(AND(AB$1&lt;=$K261,$K261&lt;=AB$2,$D261&lt;50),$K261,"")</f>
        <v/>
      </c>
      <c r="AC261" s="29" t="str">
        <f t="shared" ref="AC261:AC324" si="67">IF(AND(AC$1&lt;=$K261,$K261&lt;=AC$2,$D261&gt;=50),$K261,"")</f>
        <v/>
      </c>
    </row>
    <row r="262" spans="1:29" ht="15">
      <c r="A262" s="49"/>
      <c r="B262" s="18">
        <f>IF(ISNUMBER('09'!A18),'09'!A18,"")</f>
        <v>41898</v>
      </c>
      <c r="C262" s="12" t="str">
        <f>'09'!B18</f>
        <v>Tu</v>
      </c>
      <c r="D262" s="12">
        <f>IF(ISNUMBER('09'!C18),'09'!C18,"")</f>
        <v>25.8</v>
      </c>
      <c r="E262" s="42">
        <f t="shared" si="61"/>
        <v>9</v>
      </c>
      <c r="F262" s="12" t="str">
        <f>'09'!E18</f>
        <v>E</v>
      </c>
      <c r="G262" s="12" t="str">
        <f>IF(ISNUMBER('09'!F18),'09'!F18,"")</f>
        <v/>
      </c>
      <c r="H262" s="12">
        <f>'09'!G18</f>
        <v>31</v>
      </c>
      <c r="I262" s="41">
        <f t="shared" si="55"/>
        <v>-5.1999999999999993</v>
      </c>
      <c r="P262" s="15">
        <f t="shared" si="62"/>
        <v>22.234693877551031</v>
      </c>
      <c r="Q262" s="16">
        <v>40</v>
      </c>
      <c r="R262" s="16">
        <v>50</v>
      </c>
      <c r="S262" s="44">
        <f t="shared" si="63"/>
        <v>5</v>
      </c>
      <c r="U262" s="29">
        <f t="shared" ref="U262:U325" si="68">IF(AND(U$1&lt;$I262,$I262&lt;U$2,$D262&lt;50),$I262,"")</f>
        <v>-5.1999999999999993</v>
      </c>
      <c r="V262" s="29" t="str">
        <f t="shared" ref="V262:V325" si="69">IF(AND(V$1&lt;$I262,$I262&lt;V$2,$D262&gt;=50),$I262,"")</f>
        <v/>
      </c>
      <c r="W262" s="29" t="str">
        <f t="shared" ref="W262:W325" si="70">IF(AND(W$1&lt;=$I262,$I262&lt;=W$2,$D262&lt;50),$I262,"")</f>
        <v/>
      </c>
      <c r="X262" s="29" t="str">
        <f t="shared" ref="X262:X325" si="71">IF(AND(X$1&lt;=$I262,$I262&lt;=X$2,$D262&gt;=50),$I262,"")</f>
        <v/>
      </c>
      <c r="Z262" s="29">
        <f t="shared" si="64"/>
        <v>0</v>
      </c>
      <c r="AA262" s="29" t="str">
        <f t="shared" si="65"/>
        <v/>
      </c>
      <c r="AB262" s="29" t="str">
        <f t="shared" si="66"/>
        <v/>
      </c>
      <c r="AC262" s="29" t="str">
        <f t="shared" si="67"/>
        <v/>
      </c>
    </row>
    <row r="263" spans="1:29" ht="15">
      <c r="A263" s="49"/>
      <c r="B263" s="18">
        <f>IF(ISNUMBER('09'!A19),'09'!A19,"")</f>
        <v>41899</v>
      </c>
      <c r="C263" s="12" t="str">
        <f>'09'!B19</f>
        <v>W</v>
      </c>
      <c r="D263" s="12">
        <f>IF(ISNUMBER('09'!C19),'09'!C19,"")</f>
        <v>34.200000000000003</v>
      </c>
      <c r="E263" s="42">
        <f t="shared" si="61"/>
        <v>9</v>
      </c>
      <c r="F263" s="12" t="str">
        <f>'09'!E19</f>
        <v>NE</v>
      </c>
      <c r="G263" s="12" t="str">
        <f>IF(ISNUMBER('09'!F19),'09'!F19,"")</f>
        <v/>
      </c>
      <c r="H263" s="12">
        <f>'09'!G19</f>
        <v>42</v>
      </c>
      <c r="I263" s="41">
        <f t="shared" si="55"/>
        <v>-7.7999999999999972</v>
      </c>
      <c r="P263" s="15">
        <f t="shared" si="62"/>
        <v>22.234693877551031</v>
      </c>
      <c r="Q263" s="16">
        <v>40</v>
      </c>
      <c r="R263" s="16">
        <v>50</v>
      </c>
      <c r="S263" s="44">
        <f t="shared" si="63"/>
        <v>3</v>
      </c>
      <c r="U263" s="29">
        <f t="shared" si="68"/>
        <v>-7.7999999999999972</v>
      </c>
      <c r="V263" s="29" t="str">
        <f t="shared" si="69"/>
        <v/>
      </c>
      <c r="W263" s="29" t="str">
        <f t="shared" si="70"/>
        <v/>
      </c>
      <c r="X263" s="29" t="str">
        <f t="shared" si="71"/>
        <v/>
      </c>
      <c r="Z263" s="29">
        <f t="shared" si="64"/>
        <v>0</v>
      </c>
      <c r="AA263" s="29" t="str">
        <f t="shared" si="65"/>
        <v/>
      </c>
      <c r="AB263" s="29" t="str">
        <f t="shared" si="66"/>
        <v/>
      </c>
      <c r="AC263" s="29" t="str">
        <f t="shared" si="67"/>
        <v/>
      </c>
    </row>
    <row r="264" spans="1:29" ht="15">
      <c r="A264" s="49"/>
      <c r="B264" s="18">
        <f>IF(ISNUMBER('09'!A20),'09'!A20,"")</f>
        <v>41900</v>
      </c>
      <c r="C264" s="12" t="str">
        <f>'09'!B20</f>
        <v>Th</v>
      </c>
      <c r="D264" s="12">
        <f>IF(ISNUMBER('09'!C20),'09'!C20,"")</f>
        <v>77.900000000000006</v>
      </c>
      <c r="E264" s="42">
        <f t="shared" si="61"/>
        <v>9</v>
      </c>
      <c r="F264" s="12" t="str">
        <f>'09'!E20</f>
        <v>NE</v>
      </c>
      <c r="G264" s="12" t="str">
        <f>IF(ISNUMBER('09'!F20),'09'!F20,"")</f>
        <v/>
      </c>
      <c r="H264" s="12">
        <f>'09'!G20</f>
        <v>48</v>
      </c>
      <c r="I264" s="41">
        <f t="shared" si="55"/>
        <v>29.900000000000006</v>
      </c>
      <c r="P264" s="15">
        <f t="shared" si="62"/>
        <v>22.234693877551031</v>
      </c>
      <c r="Q264" s="16">
        <v>40</v>
      </c>
      <c r="R264" s="16">
        <v>50</v>
      </c>
      <c r="S264" s="44">
        <f t="shared" si="63"/>
        <v>3</v>
      </c>
      <c r="U264" s="29" t="str">
        <f t="shared" si="68"/>
        <v/>
      </c>
      <c r="V264" s="29" t="str">
        <f t="shared" si="69"/>
        <v/>
      </c>
      <c r="W264" s="29" t="str">
        <f t="shared" si="70"/>
        <v/>
      </c>
      <c r="X264" s="29">
        <f t="shared" si="71"/>
        <v>29.900000000000006</v>
      </c>
      <c r="Z264" s="29" t="str">
        <f t="shared" si="64"/>
        <v/>
      </c>
      <c r="AA264" s="29">
        <f t="shared" si="65"/>
        <v>0</v>
      </c>
      <c r="AB264" s="29" t="str">
        <f t="shared" si="66"/>
        <v/>
      </c>
      <c r="AC264" s="29" t="str">
        <f t="shared" si="67"/>
        <v/>
      </c>
    </row>
    <row r="265" spans="1:29" ht="15">
      <c r="A265" s="49"/>
      <c r="B265" s="18">
        <f>IF(ISNUMBER('09'!A21),'09'!A21,"")</f>
        <v>41901</v>
      </c>
      <c r="C265" s="12" t="str">
        <f>'09'!B21</f>
        <v>F</v>
      </c>
      <c r="D265" s="12">
        <f>IF(ISNUMBER('09'!C21),'09'!C21,"")</f>
        <v>38.799999999999997</v>
      </c>
      <c r="E265" s="42">
        <f t="shared" si="61"/>
        <v>9</v>
      </c>
      <c r="F265" s="12" t="str">
        <f>'09'!E21</f>
        <v>NE</v>
      </c>
      <c r="G265" s="12" t="str">
        <f>IF(ISNUMBER('09'!F21),'09'!F21,"")</f>
        <v/>
      </c>
      <c r="H265" s="12">
        <f>'09'!G21</f>
        <v>48</v>
      </c>
      <c r="I265" s="41">
        <f t="shared" si="55"/>
        <v>-9.2000000000000028</v>
      </c>
      <c r="P265" s="15">
        <f t="shared" si="62"/>
        <v>22.234693877551031</v>
      </c>
      <c r="Q265" s="16">
        <v>40</v>
      </c>
      <c r="R265" s="16">
        <v>50</v>
      </c>
      <c r="S265" s="44">
        <f t="shared" si="63"/>
        <v>3</v>
      </c>
      <c r="U265" s="29">
        <f t="shared" si="68"/>
        <v>-9.2000000000000028</v>
      </c>
      <c r="V265" s="29" t="str">
        <f t="shared" si="69"/>
        <v/>
      </c>
      <c r="W265" s="29" t="str">
        <f t="shared" si="70"/>
        <v/>
      </c>
      <c r="X265" s="29" t="str">
        <f t="shared" si="71"/>
        <v/>
      </c>
      <c r="Z265" s="29">
        <f t="shared" si="64"/>
        <v>0</v>
      </c>
      <c r="AA265" s="29" t="str">
        <f t="shared" si="65"/>
        <v/>
      </c>
      <c r="AB265" s="29" t="str">
        <f t="shared" si="66"/>
        <v/>
      </c>
      <c r="AC265" s="29" t="str">
        <f t="shared" si="67"/>
        <v/>
      </c>
    </row>
    <row r="266" spans="1:29" ht="15">
      <c r="A266" s="49"/>
      <c r="B266" s="18">
        <f>IF(ISNUMBER('09'!A22),'09'!A22,"")</f>
        <v>41902</v>
      </c>
      <c r="C266" s="12" t="str">
        <f>'09'!B22</f>
        <v>Sa</v>
      </c>
      <c r="D266" s="12">
        <f>IF(ISNUMBER('09'!C22),'09'!C22,"")</f>
        <v>26.7</v>
      </c>
      <c r="E266" s="42">
        <f t="shared" si="61"/>
        <v>9</v>
      </c>
      <c r="F266" s="12" t="str">
        <f>'09'!E22</f>
        <v>NNE</v>
      </c>
      <c r="G266" s="12" t="str">
        <f>IF(ISNUMBER('09'!F22),'09'!F22,"")</f>
        <v/>
      </c>
      <c r="H266" s="12">
        <f>'09'!G22</f>
        <v>32</v>
      </c>
      <c r="I266" s="41">
        <f t="shared" si="55"/>
        <v>-5.3000000000000007</v>
      </c>
      <c r="P266" s="15">
        <f t="shared" si="62"/>
        <v>22.234693877551031</v>
      </c>
      <c r="Q266" s="16">
        <v>40</v>
      </c>
      <c r="R266" s="16">
        <v>50</v>
      </c>
      <c r="S266" s="44">
        <f t="shared" si="63"/>
        <v>2</v>
      </c>
      <c r="U266" s="29">
        <f t="shared" si="68"/>
        <v>-5.3000000000000007</v>
      </c>
      <c r="V266" s="29" t="str">
        <f t="shared" si="69"/>
        <v/>
      </c>
      <c r="W266" s="29" t="str">
        <f t="shared" si="70"/>
        <v/>
      </c>
      <c r="X266" s="29" t="str">
        <f t="shared" si="71"/>
        <v/>
      </c>
      <c r="Z266" s="29">
        <f t="shared" si="64"/>
        <v>0</v>
      </c>
      <c r="AA266" s="29" t="str">
        <f t="shared" si="65"/>
        <v/>
      </c>
      <c r="AB266" s="29" t="str">
        <f t="shared" si="66"/>
        <v/>
      </c>
      <c r="AC266" s="29" t="str">
        <f t="shared" si="67"/>
        <v/>
      </c>
    </row>
    <row r="267" spans="1:29" ht="15">
      <c r="A267" s="49"/>
      <c r="B267" s="18">
        <f>IF(ISNUMBER('09'!A23),'09'!A23,"")</f>
        <v>41903</v>
      </c>
      <c r="C267" s="12" t="str">
        <f>'09'!B23</f>
        <v>Su</v>
      </c>
      <c r="D267" s="12">
        <f>IF(ISNUMBER('09'!C23),'09'!C23,"")</f>
        <v>20</v>
      </c>
      <c r="E267" s="42">
        <f t="shared" si="61"/>
        <v>9</v>
      </c>
      <c r="F267" s="12" t="str">
        <f>'09'!E23</f>
        <v>NE</v>
      </c>
      <c r="G267" s="12" t="str">
        <f>IF(ISNUMBER('09'!F23),'09'!F23,"")</f>
        <v/>
      </c>
      <c r="H267" s="12">
        <f>'09'!G23</f>
        <v>23</v>
      </c>
      <c r="I267" s="41">
        <f t="shared" si="55"/>
        <v>-3</v>
      </c>
      <c r="P267" s="15">
        <f t="shared" si="62"/>
        <v>22.234693877551031</v>
      </c>
      <c r="Q267" s="16">
        <v>40</v>
      </c>
      <c r="R267" s="16">
        <v>50</v>
      </c>
      <c r="S267" s="44">
        <f t="shared" si="63"/>
        <v>3</v>
      </c>
      <c r="U267" s="29">
        <f t="shared" si="68"/>
        <v>-3</v>
      </c>
      <c r="V267" s="29" t="str">
        <f t="shared" si="69"/>
        <v/>
      </c>
      <c r="W267" s="29" t="str">
        <f t="shared" si="70"/>
        <v/>
      </c>
      <c r="X267" s="29" t="str">
        <f t="shared" si="71"/>
        <v/>
      </c>
      <c r="Z267" s="29">
        <f t="shared" si="64"/>
        <v>0</v>
      </c>
      <c r="AA267" s="29" t="str">
        <f t="shared" si="65"/>
        <v/>
      </c>
      <c r="AB267" s="29" t="str">
        <f t="shared" si="66"/>
        <v/>
      </c>
      <c r="AC267" s="29" t="str">
        <f t="shared" si="67"/>
        <v/>
      </c>
    </row>
    <row r="268" spans="1:29" ht="15">
      <c r="A268" s="49"/>
      <c r="B268" s="18">
        <f>IF(ISNUMBER('09'!A24),'09'!A24,"")</f>
        <v>41904</v>
      </c>
      <c r="C268" s="12" t="str">
        <f>'09'!B24</f>
        <v>M</v>
      </c>
      <c r="D268" s="12">
        <f>IF(ISNUMBER('09'!C24),'09'!C24,"")</f>
        <v>34.6</v>
      </c>
      <c r="E268" s="42">
        <f t="shared" si="61"/>
        <v>9</v>
      </c>
      <c r="F268" s="12" t="str">
        <f>'09'!E24</f>
        <v>WSW</v>
      </c>
      <c r="G268" s="12" t="str">
        <f>IF(ISNUMBER('09'!F24),'09'!F24,"")</f>
        <v/>
      </c>
      <c r="H268" s="12">
        <f>'09'!G24</f>
        <v>41</v>
      </c>
      <c r="I268" s="41">
        <f t="shared" si="55"/>
        <v>-6.3999999999999986</v>
      </c>
      <c r="P268" s="15">
        <f t="shared" si="62"/>
        <v>22.234693877551031</v>
      </c>
      <c r="Q268" s="16">
        <v>40</v>
      </c>
      <c r="R268" s="16">
        <v>50</v>
      </c>
      <c r="S268" s="44">
        <f t="shared" si="63"/>
        <v>12</v>
      </c>
      <c r="U268" s="29">
        <f t="shared" si="68"/>
        <v>-6.3999999999999986</v>
      </c>
      <c r="V268" s="29" t="str">
        <f t="shared" si="69"/>
        <v/>
      </c>
      <c r="W268" s="29" t="str">
        <f t="shared" si="70"/>
        <v/>
      </c>
      <c r="X268" s="29" t="str">
        <f t="shared" si="71"/>
        <v/>
      </c>
      <c r="Z268" s="29">
        <f t="shared" si="64"/>
        <v>0</v>
      </c>
      <c r="AA268" s="29" t="str">
        <f t="shared" si="65"/>
        <v/>
      </c>
      <c r="AB268" s="29" t="str">
        <f t="shared" si="66"/>
        <v/>
      </c>
      <c r="AC268" s="29" t="str">
        <f t="shared" si="67"/>
        <v/>
      </c>
    </row>
    <row r="269" spans="1:29" ht="15">
      <c r="A269" s="49"/>
      <c r="B269" s="18">
        <f>IF(ISNUMBER('09'!A25),'09'!A25,"")</f>
        <v>41905</v>
      </c>
      <c r="C269" s="12" t="str">
        <f>'09'!B25</f>
        <v>Tu</v>
      </c>
      <c r="D269" s="12">
        <f>IF(ISNUMBER('09'!C25),'09'!C25,"")</f>
        <v>50</v>
      </c>
      <c r="E269" s="42">
        <f t="shared" si="61"/>
        <v>9</v>
      </c>
      <c r="F269" s="12" t="str">
        <f>'09'!E25</f>
        <v>WSW</v>
      </c>
      <c r="G269" s="12" t="str">
        <f>IF(ISNUMBER('09'!F25),'09'!F25,"")</f>
        <v/>
      </c>
      <c r="H269" s="12">
        <f>'09'!G25</f>
        <v>38</v>
      </c>
      <c r="I269" s="41">
        <f t="shared" si="55"/>
        <v>12</v>
      </c>
      <c r="P269" s="15">
        <f t="shared" si="62"/>
        <v>22.234693877551031</v>
      </c>
      <c r="Q269" s="16">
        <v>40</v>
      </c>
      <c r="R269" s="16">
        <v>50</v>
      </c>
      <c r="S269" s="44">
        <f t="shared" si="63"/>
        <v>12</v>
      </c>
      <c r="U269" s="29" t="str">
        <f t="shared" si="68"/>
        <v/>
      </c>
      <c r="V269" s="29">
        <f t="shared" si="69"/>
        <v>12</v>
      </c>
      <c r="W269" s="29" t="str">
        <f t="shared" si="70"/>
        <v/>
      </c>
      <c r="X269" s="29" t="str">
        <f t="shared" si="71"/>
        <v/>
      </c>
      <c r="Z269" s="29" t="str">
        <f t="shared" si="64"/>
        <v/>
      </c>
      <c r="AA269" s="29">
        <f t="shared" si="65"/>
        <v>0</v>
      </c>
      <c r="AB269" s="29" t="str">
        <f t="shared" si="66"/>
        <v/>
      </c>
      <c r="AC269" s="29" t="str">
        <f t="shared" si="67"/>
        <v/>
      </c>
    </row>
    <row r="270" spans="1:29" ht="15">
      <c r="A270" s="49"/>
      <c r="B270" s="18">
        <f>IF(ISNUMBER('09'!A26),'09'!A26,"")</f>
        <v>41906</v>
      </c>
      <c r="C270" s="12" t="str">
        <f>'09'!B26</f>
        <v>W</v>
      </c>
      <c r="D270" s="12">
        <f>IF(ISNUMBER('09'!C26),'09'!C26,"")</f>
        <v>19.2</v>
      </c>
      <c r="E270" s="42">
        <f t="shared" si="61"/>
        <v>9</v>
      </c>
      <c r="F270" s="12" t="str">
        <f>'09'!E26</f>
        <v>SW</v>
      </c>
      <c r="G270" s="12" t="str">
        <f>IF(ISNUMBER('09'!F26),'09'!F26,"")</f>
        <v/>
      </c>
      <c r="H270" s="12">
        <f>'09'!G26</f>
        <v>20</v>
      </c>
      <c r="I270" s="41">
        <f t="shared" si="55"/>
        <v>-0.80000000000000071</v>
      </c>
      <c r="P270" s="15">
        <f t="shared" si="62"/>
        <v>22.234693877551031</v>
      </c>
      <c r="Q270" s="16">
        <v>40</v>
      </c>
      <c r="R270" s="16">
        <v>50</v>
      </c>
      <c r="S270" s="44">
        <f t="shared" si="63"/>
        <v>11</v>
      </c>
      <c r="U270" s="29">
        <f t="shared" si="68"/>
        <v>-0.80000000000000071</v>
      </c>
      <c r="V270" s="29" t="str">
        <f t="shared" si="69"/>
        <v/>
      </c>
      <c r="W270" s="29" t="str">
        <f t="shared" si="70"/>
        <v/>
      </c>
      <c r="X270" s="29" t="str">
        <f t="shared" si="71"/>
        <v/>
      </c>
      <c r="Z270" s="29">
        <f t="shared" si="64"/>
        <v>0</v>
      </c>
      <c r="AA270" s="29" t="str">
        <f t="shared" si="65"/>
        <v/>
      </c>
      <c r="AB270" s="29" t="str">
        <f t="shared" si="66"/>
        <v/>
      </c>
      <c r="AC270" s="29" t="str">
        <f t="shared" si="67"/>
        <v/>
      </c>
    </row>
    <row r="271" spans="1:29" ht="15">
      <c r="A271" s="49"/>
      <c r="B271" s="18">
        <f>IF(ISNUMBER('09'!A27),'09'!A27,"")</f>
        <v>41907</v>
      </c>
      <c r="C271" s="12" t="str">
        <f>'09'!B27</f>
        <v>Th</v>
      </c>
      <c r="D271" s="12">
        <f>IF(ISNUMBER('09'!C27),'09'!C27,"")</f>
        <v>19.600000000000001</v>
      </c>
      <c r="E271" s="42">
        <f t="shared" si="61"/>
        <v>9</v>
      </c>
      <c r="F271" s="12" t="str">
        <f>'09'!E27</f>
        <v>WSW</v>
      </c>
      <c r="G271" s="12" t="str">
        <f>IF(ISNUMBER('09'!F27),'09'!F27,"")</f>
        <v/>
      </c>
      <c r="H271" s="12">
        <f>'09'!G27</f>
        <v>15</v>
      </c>
      <c r="I271" s="41">
        <f t="shared" si="55"/>
        <v>4.6000000000000014</v>
      </c>
      <c r="P271" s="15">
        <f t="shared" si="62"/>
        <v>22.234693877551031</v>
      </c>
      <c r="Q271" s="16">
        <v>40</v>
      </c>
      <c r="R271" s="16">
        <v>50</v>
      </c>
      <c r="S271" s="44">
        <f t="shared" si="63"/>
        <v>12</v>
      </c>
      <c r="U271" s="29">
        <f t="shared" si="68"/>
        <v>4.6000000000000014</v>
      </c>
      <c r="V271" s="29" t="str">
        <f t="shared" si="69"/>
        <v/>
      </c>
      <c r="W271" s="29" t="str">
        <f t="shared" si="70"/>
        <v/>
      </c>
      <c r="X271" s="29" t="str">
        <f t="shared" si="71"/>
        <v/>
      </c>
      <c r="Z271" s="29">
        <f t="shared" si="64"/>
        <v>0</v>
      </c>
      <c r="AA271" s="29" t="str">
        <f t="shared" si="65"/>
        <v/>
      </c>
      <c r="AB271" s="29" t="str">
        <f t="shared" si="66"/>
        <v/>
      </c>
      <c r="AC271" s="29" t="str">
        <f t="shared" si="67"/>
        <v/>
      </c>
    </row>
    <row r="272" spans="1:29" ht="15">
      <c r="A272" s="49"/>
      <c r="B272" s="18">
        <f>IF(ISNUMBER('09'!A28),'09'!A28,"")</f>
        <v>41908</v>
      </c>
      <c r="C272" s="12" t="str">
        <f>'09'!B28</f>
        <v>F</v>
      </c>
      <c r="D272" s="12">
        <f>IF(ISNUMBER('09'!C28),'09'!C28,"")</f>
        <v>11.3</v>
      </c>
      <c r="E272" s="42">
        <f t="shared" si="61"/>
        <v>9</v>
      </c>
      <c r="F272" s="12" t="str">
        <f>'09'!E28</f>
        <v>WSW</v>
      </c>
      <c r="G272" s="12" t="str">
        <f>IF(ISNUMBER('09'!F28),'09'!F28,"")</f>
        <v/>
      </c>
      <c r="H272" s="12">
        <f>'09'!G28</f>
        <v>17</v>
      </c>
      <c r="I272" s="41">
        <f t="shared" si="55"/>
        <v>-5.6999999999999993</v>
      </c>
      <c r="P272" s="15">
        <f t="shared" si="62"/>
        <v>22.234693877551031</v>
      </c>
      <c r="Q272" s="16">
        <v>40</v>
      </c>
      <c r="R272" s="16">
        <v>50</v>
      </c>
      <c r="S272" s="44">
        <f t="shared" si="63"/>
        <v>12</v>
      </c>
      <c r="U272" s="29">
        <f t="shared" si="68"/>
        <v>-5.6999999999999993</v>
      </c>
      <c r="V272" s="29" t="str">
        <f t="shared" si="69"/>
        <v/>
      </c>
      <c r="W272" s="29" t="str">
        <f t="shared" si="70"/>
        <v/>
      </c>
      <c r="X272" s="29" t="str">
        <f t="shared" si="71"/>
        <v/>
      </c>
      <c r="Z272" s="29">
        <f t="shared" si="64"/>
        <v>0</v>
      </c>
      <c r="AA272" s="29" t="str">
        <f t="shared" si="65"/>
        <v/>
      </c>
      <c r="AB272" s="29" t="str">
        <f t="shared" si="66"/>
        <v/>
      </c>
      <c r="AC272" s="29" t="str">
        <f t="shared" si="67"/>
        <v/>
      </c>
    </row>
    <row r="273" spans="1:29" ht="15">
      <c r="A273" s="49"/>
      <c r="B273" s="18">
        <f>IF(ISNUMBER('09'!A29),'09'!A29,"")</f>
        <v>41909</v>
      </c>
      <c r="C273" s="12" t="str">
        <f>'09'!B29</f>
        <v>Sa</v>
      </c>
      <c r="D273" s="12">
        <f>IF(ISNUMBER('09'!C29),'09'!C29,"")</f>
        <v>21.7</v>
      </c>
      <c r="E273" s="42">
        <f t="shared" si="61"/>
        <v>9</v>
      </c>
      <c r="F273" s="12" t="str">
        <f>'09'!E29</f>
        <v>WSW</v>
      </c>
      <c r="G273" s="12" t="str">
        <f>IF(ISNUMBER('09'!F29),'09'!F29,"")</f>
        <v/>
      </c>
      <c r="H273" s="12">
        <f>'09'!G29</f>
        <v>28</v>
      </c>
      <c r="I273" s="41">
        <f t="shared" si="55"/>
        <v>-6.3000000000000007</v>
      </c>
      <c r="P273" s="15">
        <f t="shared" si="62"/>
        <v>22.234693877551031</v>
      </c>
      <c r="Q273" s="16">
        <v>40</v>
      </c>
      <c r="R273" s="16">
        <v>50</v>
      </c>
      <c r="S273" s="44">
        <f t="shared" si="63"/>
        <v>12</v>
      </c>
      <c r="U273" s="29">
        <f t="shared" si="68"/>
        <v>-6.3000000000000007</v>
      </c>
      <c r="V273" s="29" t="str">
        <f t="shared" si="69"/>
        <v/>
      </c>
      <c r="W273" s="29" t="str">
        <f t="shared" si="70"/>
        <v/>
      </c>
      <c r="X273" s="29" t="str">
        <f t="shared" si="71"/>
        <v/>
      </c>
      <c r="Z273" s="29">
        <f t="shared" si="64"/>
        <v>0</v>
      </c>
      <c r="AA273" s="29" t="str">
        <f t="shared" si="65"/>
        <v/>
      </c>
      <c r="AB273" s="29" t="str">
        <f t="shared" si="66"/>
        <v/>
      </c>
      <c r="AC273" s="29" t="str">
        <f t="shared" si="67"/>
        <v/>
      </c>
    </row>
    <row r="274" spans="1:29" ht="15">
      <c r="A274" s="49"/>
      <c r="B274" s="18">
        <f>IF(ISNUMBER('09'!A30),'09'!A30,"")</f>
        <v>41910</v>
      </c>
      <c r="C274" s="12" t="str">
        <f>'09'!B30</f>
        <v>Su</v>
      </c>
      <c r="D274" s="12">
        <f>IF(ISNUMBER('09'!C30),'09'!C30,"")</f>
        <v>14.2</v>
      </c>
      <c r="E274" s="42">
        <f t="shared" si="61"/>
        <v>9</v>
      </c>
      <c r="F274" s="12" t="str">
        <f>'09'!E30</f>
        <v>SSW</v>
      </c>
      <c r="G274" s="12" t="str">
        <f>IF(ISNUMBER('09'!F30),'09'!F30,"")</f>
        <v/>
      </c>
      <c r="H274" s="12">
        <f>'09'!G30</f>
        <v>22</v>
      </c>
      <c r="I274" s="41">
        <f t="shared" si="55"/>
        <v>-7.8000000000000007</v>
      </c>
      <c r="P274" s="15">
        <f t="shared" si="62"/>
        <v>22.234693877551031</v>
      </c>
      <c r="Q274" s="16">
        <v>40</v>
      </c>
      <c r="R274" s="16">
        <v>50</v>
      </c>
      <c r="S274" s="44">
        <f t="shared" si="63"/>
        <v>10</v>
      </c>
      <c r="U274" s="29">
        <f t="shared" si="68"/>
        <v>-7.8000000000000007</v>
      </c>
      <c r="V274" s="29" t="str">
        <f t="shared" si="69"/>
        <v/>
      </c>
      <c r="W274" s="29" t="str">
        <f t="shared" si="70"/>
        <v/>
      </c>
      <c r="X274" s="29" t="str">
        <f t="shared" si="71"/>
        <v/>
      </c>
      <c r="Z274" s="29">
        <f t="shared" si="64"/>
        <v>0</v>
      </c>
      <c r="AA274" s="29" t="str">
        <f t="shared" si="65"/>
        <v/>
      </c>
      <c r="AB274" s="29" t="str">
        <f t="shared" si="66"/>
        <v/>
      </c>
      <c r="AC274" s="29" t="str">
        <f t="shared" si="67"/>
        <v/>
      </c>
    </row>
    <row r="275" spans="1:29" ht="15">
      <c r="A275" s="49"/>
      <c r="B275" s="18">
        <f>IF(ISNUMBER('09'!A31),'09'!A31,"")</f>
        <v>41911</v>
      </c>
      <c r="C275" s="12" t="str">
        <f>'09'!B31</f>
        <v>M</v>
      </c>
      <c r="D275" s="12">
        <f>IF(ISNUMBER('09'!C31),'09'!C31,"")</f>
        <v>43.8</v>
      </c>
      <c r="E275" s="42">
        <f t="shared" si="61"/>
        <v>9</v>
      </c>
      <c r="F275" s="12" t="str">
        <f>'09'!E31</f>
        <v>WSW</v>
      </c>
      <c r="G275" s="12" t="str">
        <f>IF(ISNUMBER('09'!F31),'09'!F31,"")</f>
        <v/>
      </c>
      <c r="H275" s="12">
        <f>'09'!G31</f>
        <v>35</v>
      </c>
      <c r="I275" s="41">
        <f t="shared" si="55"/>
        <v>8.7999999999999972</v>
      </c>
      <c r="P275" s="15">
        <f t="shared" si="62"/>
        <v>22.234693877551031</v>
      </c>
      <c r="Q275" s="16">
        <v>40</v>
      </c>
      <c r="R275" s="16">
        <v>50</v>
      </c>
      <c r="S275" s="44">
        <f t="shared" si="63"/>
        <v>12</v>
      </c>
      <c r="U275" s="29">
        <f t="shared" si="68"/>
        <v>8.7999999999999972</v>
      </c>
      <c r="V275" s="29" t="str">
        <f t="shared" si="69"/>
        <v/>
      </c>
      <c r="W275" s="29" t="str">
        <f t="shared" si="70"/>
        <v/>
      </c>
      <c r="X275" s="29" t="str">
        <f t="shared" si="71"/>
        <v/>
      </c>
      <c r="Z275" s="29">
        <f t="shared" si="64"/>
        <v>0</v>
      </c>
      <c r="AA275" s="29" t="str">
        <f t="shared" si="65"/>
        <v/>
      </c>
      <c r="AB275" s="29" t="str">
        <f t="shared" si="66"/>
        <v/>
      </c>
      <c r="AC275" s="29" t="str">
        <f t="shared" si="67"/>
        <v/>
      </c>
    </row>
    <row r="276" spans="1:29" ht="15">
      <c r="A276" s="49"/>
      <c r="B276" s="18">
        <f>IF(ISNUMBER('09'!A32),'09'!A32,"")</f>
        <v>41912</v>
      </c>
      <c r="C276" s="12" t="str">
        <f>'09'!B32</f>
        <v>Tu</v>
      </c>
      <c r="D276" s="12">
        <f>IF(ISNUMBER('09'!C32),'09'!C32,"")</f>
        <v>28.3</v>
      </c>
      <c r="E276" s="42">
        <f t="shared" si="61"/>
        <v>9</v>
      </c>
      <c r="F276" s="12" t="str">
        <f>'09'!E32</f>
        <v>SW</v>
      </c>
      <c r="G276" s="12" t="str">
        <f>IF(ISNUMBER('09'!F32),'09'!F32,"")</f>
        <v/>
      </c>
      <c r="H276" s="12">
        <f>'09'!G32</f>
        <v>26</v>
      </c>
      <c r="I276" s="41">
        <f t="shared" si="55"/>
        <v>2.3000000000000007</v>
      </c>
      <c r="P276" s="15">
        <f t="shared" si="62"/>
        <v>22.234693877551031</v>
      </c>
      <c r="Q276" s="16">
        <v>40</v>
      </c>
      <c r="R276" s="16">
        <v>50</v>
      </c>
      <c r="S276" s="44">
        <f t="shared" si="63"/>
        <v>11</v>
      </c>
      <c r="U276" s="29">
        <f t="shared" si="68"/>
        <v>2.3000000000000007</v>
      </c>
      <c r="V276" s="29" t="str">
        <f t="shared" si="69"/>
        <v/>
      </c>
      <c r="W276" s="29" t="str">
        <f t="shared" si="70"/>
        <v/>
      </c>
      <c r="X276" s="29" t="str">
        <f t="shared" si="71"/>
        <v/>
      </c>
      <c r="Z276" s="29">
        <f t="shared" si="64"/>
        <v>0</v>
      </c>
      <c r="AA276" s="29" t="str">
        <f t="shared" si="65"/>
        <v/>
      </c>
      <c r="AB276" s="29" t="str">
        <f t="shared" si="66"/>
        <v/>
      </c>
      <c r="AC276" s="29" t="str">
        <f t="shared" si="67"/>
        <v/>
      </c>
    </row>
    <row r="277" spans="1:29" ht="15">
      <c r="A277" s="49" t="s">
        <v>63</v>
      </c>
      <c r="B277" s="18">
        <f>IF(ISNUMBER('10'!A3),'10'!A3,"")</f>
        <v>41913</v>
      </c>
      <c r="C277" s="12" t="str">
        <f>'10'!B33</f>
        <v>F</v>
      </c>
      <c r="D277" s="12">
        <f>IF(ISNUMBER('10'!C3),'10'!C3,"")</f>
        <v>16.600000000000001</v>
      </c>
      <c r="E277" s="42">
        <f t="shared" si="61"/>
        <v>10</v>
      </c>
      <c r="F277" s="12" t="str">
        <f>'10'!E3</f>
        <v>WSW</v>
      </c>
      <c r="G277" s="12" t="str">
        <f>IF(ISNUMBER('10'!F33),'10'!F33,"")</f>
        <v/>
      </c>
      <c r="H277" s="12">
        <f>'10'!G3</f>
        <v>18</v>
      </c>
      <c r="I277" s="41">
        <f t="shared" si="55"/>
        <v>-1.3999999999999986</v>
      </c>
      <c r="P277" s="15">
        <f t="shared" si="62"/>
        <v>22.234693877551031</v>
      </c>
      <c r="Q277" s="16">
        <v>40</v>
      </c>
      <c r="R277" s="16">
        <v>50</v>
      </c>
      <c r="S277" s="44">
        <f t="shared" si="63"/>
        <v>12</v>
      </c>
      <c r="U277" s="29">
        <f t="shared" si="68"/>
        <v>-1.3999999999999986</v>
      </c>
      <c r="V277" s="29" t="str">
        <f t="shared" si="69"/>
        <v/>
      </c>
      <c r="W277" s="29" t="str">
        <f t="shared" si="70"/>
        <v/>
      </c>
      <c r="X277" s="29" t="str">
        <f t="shared" si="71"/>
        <v/>
      </c>
      <c r="Z277" s="29">
        <f t="shared" si="64"/>
        <v>0</v>
      </c>
      <c r="AA277" s="29" t="str">
        <f t="shared" si="65"/>
        <v/>
      </c>
      <c r="AB277" s="29" t="str">
        <f t="shared" si="66"/>
        <v/>
      </c>
      <c r="AC277" s="29" t="str">
        <f t="shared" si="67"/>
        <v/>
      </c>
    </row>
    <row r="278" spans="1:29" ht="15">
      <c r="A278" s="49"/>
      <c r="B278" s="18">
        <f>IF(ISNUMBER('10'!A4),'10'!A4,"")</f>
        <v>41914</v>
      </c>
      <c r="C278" s="12" t="str">
        <f>'11'!B3</f>
        <v>Sa</v>
      </c>
      <c r="D278" s="12">
        <f>IF(ISNUMBER('10'!C4),'10'!C4,"")</f>
        <v>31.7</v>
      </c>
      <c r="E278" s="42">
        <f t="shared" si="61"/>
        <v>10</v>
      </c>
      <c r="F278" s="12" t="str">
        <f>'10'!E4</f>
        <v>SW</v>
      </c>
      <c r="G278" s="12" t="str">
        <f>IF(ISNUMBER('10'!F34),'10'!F34,"")</f>
        <v/>
      </c>
      <c r="H278" s="12">
        <f>'10'!G4</f>
        <v>27</v>
      </c>
      <c r="I278" s="41">
        <f t="shared" si="55"/>
        <v>4.6999999999999993</v>
      </c>
      <c r="P278" s="15">
        <f t="shared" si="62"/>
        <v>22.234693877551031</v>
      </c>
      <c r="Q278" s="16">
        <v>40</v>
      </c>
      <c r="R278" s="16">
        <v>50</v>
      </c>
      <c r="S278" s="44">
        <f t="shared" si="63"/>
        <v>11</v>
      </c>
      <c r="U278" s="29">
        <f t="shared" si="68"/>
        <v>4.6999999999999993</v>
      </c>
      <c r="V278" s="29" t="str">
        <f t="shared" si="69"/>
        <v/>
      </c>
      <c r="W278" s="29" t="str">
        <f t="shared" si="70"/>
        <v/>
      </c>
      <c r="X278" s="29" t="str">
        <f t="shared" si="71"/>
        <v/>
      </c>
      <c r="Z278" s="29">
        <f t="shared" si="64"/>
        <v>0</v>
      </c>
      <c r="AA278" s="29" t="str">
        <f t="shared" si="65"/>
        <v/>
      </c>
      <c r="AB278" s="29" t="str">
        <f t="shared" si="66"/>
        <v/>
      </c>
      <c r="AC278" s="29" t="str">
        <f t="shared" si="67"/>
        <v/>
      </c>
    </row>
    <row r="279" spans="1:29" ht="15">
      <c r="A279" s="49"/>
      <c r="B279" s="18">
        <f>IF(ISNUMBER('10'!A5),'10'!A5,"")</f>
        <v>41915</v>
      </c>
      <c r="C279" s="12" t="str">
        <f>'11'!B4</f>
        <v>Su</v>
      </c>
      <c r="D279" s="12">
        <f>IF(ISNUMBER('10'!C5),'10'!C5,"")</f>
        <v>42.9</v>
      </c>
      <c r="E279" s="42">
        <f t="shared" si="61"/>
        <v>10</v>
      </c>
      <c r="F279" s="12" t="str">
        <f>'10'!E5</f>
        <v>SW</v>
      </c>
      <c r="G279" s="12" t="str">
        <f>IF(ISNUMBER('10'!F35),'10'!F35,"")</f>
        <v/>
      </c>
      <c r="H279" s="12">
        <f>'10'!G5</f>
        <v>21</v>
      </c>
      <c r="I279" s="41">
        <f t="shared" si="55"/>
        <v>21.9</v>
      </c>
      <c r="P279" s="15">
        <f t="shared" si="62"/>
        <v>22.234693877551031</v>
      </c>
      <c r="Q279" s="16">
        <v>40</v>
      </c>
      <c r="R279" s="16">
        <v>50</v>
      </c>
      <c r="S279" s="44">
        <f t="shared" si="63"/>
        <v>11</v>
      </c>
      <c r="U279" s="29" t="str">
        <f t="shared" si="68"/>
        <v/>
      </c>
      <c r="V279" s="29" t="str">
        <f t="shared" si="69"/>
        <v/>
      </c>
      <c r="W279" s="29">
        <f t="shared" si="70"/>
        <v>21.9</v>
      </c>
      <c r="X279" s="29" t="str">
        <f t="shared" si="71"/>
        <v/>
      </c>
      <c r="Z279" s="29">
        <f t="shared" si="64"/>
        <v>0</v>
      </c>
      <c r="AA279" s="29" t="str">
        <f t="shared" si="65"/>
        <v/>
      </c>
      <c r="AB279" s="29" t="str">
        <f t="shared" si="66"/>
        <v/>
      </c>
      <c r="AC279" s="29" t="str">
        <f t="shared" si="67"/>
        <v/>
      </c>
    </row>
    <row r="280" spans="1:29" ht="15">
      <c r="A280" s="49"/>
      <c r="B280" s="18">
        <f>IF(ISNUMBER('10'!A6),'10'!A6,"")</f>
        <v>41916</v>
      </c>
      <c r="C280" s="12" t="str">
        <f>'11'!B5</f>
        <v>M</v>
      </c>
      <c r="D280" s="12">
        <f>IF(ISNUMBER('10'!C6),'10'!C6,"")</f>
        <v>17.100000000000001</v>
      </c>
      <c r="E280" s="42">
        <f t="shared" si="61"/>
        <v>10</v>
      </c>
      <c r="F280" s="12" t="str">
        <f>'10'!E6</f>
        <v>SSW</v>
      </c>
      <c r="G280" s="12" t="str">
        <f>IF(ISNUMBER('10'!F36),'10'!F36,"")</f>
        <v/>
      </c>
      <c r="H280" s="12">
        <f>'10'!G6</f>
        <v>19</v>
      </c>
      <c r="I280" s="41">
        <f t="shared" ref="I280:I343" si="72">IF(AND(ISNUMBER($D280),ISNUMBER(H280)),$D280-H280,"")</f>
        <v>-1.8999999999999986</v>
      </c>
      <c r="P280" s="15">
        <f t="shared" si="62"/>
        <v>22.234693877551031</v>
      </c>
      <c r="Q280" s="16">
        <v>40</v>
      </c>
      <c r="R280" s="16">
        <v>50</v>
      </c>
      <c r="S280" s="44">
        <f t="shared" si="63"/>
        <v>10</v>
      </c>
      <c r="U280" s="29">
        <f t="shared" si="68"/>
        <v>-1.8999999999999986</v>
      </c>
      <c r="V280" s="29" t="str">
        <f t="shared" si="69"/>
        <v/>
      </c>
      <c r="W280" s="29" t="str">
        <f t="shared" si="70"/>
        <v/>
      </c>
      <c r="X280" s="29" t="str">
        <f t="shared" si="71"/>
        <v/>
      </c>
      <c r="Z280" s="29">
        <f t="shared" si="64"/>
        <v>0</v>
      </c>
      <c r="AA280" s="29" t="str">
        <f t="shared" si="65"/>
        <v/>
      </c>
      <c r="AB280" s="29" t="str">
        <f t="shared" si="66"/>
        <v/>
      </c>
      <c r="AC280" s="29" t="str">
        <f t="shared" si="67"/>
        <v/>
      </c>
    </row>
    <row r="281" spans="1:29" ht="15">
      <c r="A281" s="49"/>
      <c r="B281" s="18">
        <f>IF(ISNUMBER('10'!A7),'10'!A7,"")</f>
        <v>41917</v>
      </c>
      <c r="C281" s="12" t="str">
        <f>'11'!B6</f>
        <v>Tu</v>
      </c>
      <c r="D281" s="12">
        <f>IF(ISNUMBER('10'!C7),'10'!C7,"")</f>
        <v>12.1</v>
      </c>
      <c r="E281" s="42">
        <f t="shared" si="61"/>
        <v>10</v>
      </c>
      <c r="F281" s="12" t="str">
        <f>'10'!E7</f>
        <v>SSE</v>
      </c>
      <c r="G281" s="12" t="str">
        <f>IF(ISNUMBER('10'!F37),'10'!F37,"")</f>
        <v/>
      </c>
      <c r="H281" s="12">
        <f>'10'!G7</f>
        <v>17</v>
      </c>
      <c r="I281" s="41">
        <f t="shared" si="72"/>
        <v>-4.9000000000000004</v>
      </c>
      <c r="P281" s="15">
        <f t="shared" si="62"/>
        <v>22.234693877551031</v>
      </c>
      <c r="Q281" s="16">
        <v>40</v>
      </c>
      <c r="R281" s="16">
        <v>50</v>
      </c>
      <c r="S281" s="44">
        <f t="shared" si="63"/>
        <v>8</v>
      </c>
      <c r="U281" s="29">
        <f t="shared" si="68"/>
        <v>-4.9000000000000004</v>
      </c>
      <c r="V281" s="29" t="str">
        <f t="shared" si="69"/>
        <v/>
      </c>
      <c r="W281" s="29" t="str">
        <f t="shared" si="70"/>
        <v/>
      </c>
      <c r="X281" s="29" t="str">
        <f t="shared" si="71"/>
        <v/>
      </c>
      <c r="Z281" s="29">
        <f t="shared" si="64"/>
        <v>0</v>
      </c>
      <c r="AA281" s="29" t="str">
        <f t="shared" si="65"/>
        <v/>
      </c>
      <c r="AB281" s="29" t="str">
        <f t="shared" si="66"/>
        <v/>
      </c>
      <c r="AC281" s="29" t="str">
        <f t="shared" si="67"/>
        <v/>
      </c>
    </row>
    <row r="282" spans="1:29" ht="15">
      <c r="A282" s="49"/>
      <c r="B282" s="18">
        <f>IF(ISNUMBER('10'!A8),'10'!A8,"")</f>
        <v>41918</v>
      </c>
      <c r="C282" s="12" t="str">
        <f>'11'!B7</f>
        <v>W</v>
      </c>
      <c r="D282" s="12">
        <f>IF(ISNUMBER('10'!C8),'10'!C8,"")</f>
        <v>10.8</v>
      </c>
      <c r="E282" s="42">
        <f t="shared" si="61"/>
        <v>10</v>
      </c>
      <c r="F282" s="12" t="str">
        <f>'10'!E8</f>
        <v>SE</v>
      </c>
      <c r="G282" s="12" t="str">
        <f>IF(ISNUMBER('10'!F38),'10'!F38,"")</f>
        <v/>
      </c>
      <c r="H282" s="12">
        <f>'10'!G8</f>
        <v>15</v>
      </c>
      <c r="I282" s="41">
        <f t="shared" si="72"/>
        <v>-4.1999999999999993</v>
      </c>
      <c r="P282" s="15">
        <f t="shared" si="62"/>
        <v>22.234693877551031</v>
      </c>
      <c r="Q282" s="16">
        <v>40</v>
      </c>
      <c r="R282" s="16">
        <v>50</v>
      </c>
      <c r="S282" s="44">
        <f t="shared" si="63"/>
        <v>7</v>
      </c>
      <c r="U282" s="29">
        <f t="shared" si="68"/>
        <v>-4.1999999999999993</v>
      </c>
      <c r="V282" s="29" t="str">
        <f t="shared" si="69"/>
        <v/>
      </c>
      <c r="W282" s="29" t="str">
        <f t="shared" si="70"/>
        <v/>
      </c>
      <c r="X282" s="29" t="str">
        <f t="shared" si="71"/>
        <v/>
      </c>
      <c r="Z282" s="29">
        <f t="shared" si="64"/>
        <v>0</v>
      </c>
      <c r="AA282" s="29" t="str">
        <f t="shared" si="65"/>
        <v/>
      </c>
      <c r="AB282" s="29" t="str">
        <f t="shared" si="66"/>
        <v/>
      </c>
      <c r="AC282" s="29" t="str">
        <f t="shared" si="67"/>
        <v/>
      </c>
    </row>
    <row r="283" spans="1:29" ht="15">
      <c r="A283" s="49"/>
      <c r="B283" s="18">
        <f>IF(ISNUMBER('10'!A9),'10'!A9,"")</f>
        <v>41919</v>
      </c>
      <c r="C283" s="12" t="str">
        <f>'11'!B8</f>
        <v>Th</v>
      </c>
      <c r="D283" s="12">
        <f>IF(ISNUMBER('10'!C9),'10'!C9,"")</f>
        <v>21.7</v>
      </c>
      <c r="E283" s="42">
        <f t="shared" si="61"/>
        <v>10</v>
      </c>
      <c r="F283" s="12" t="str">
        <f>'10'!E9</f>
        <v>WSW</v>
      </c>
      <c r="G283" s="12" t="str">
        <f>IF(ISNUMBER('10'!F39),'10'!F39,"")</f>
        <v/>
      </c>
      <c r="H283" s="12">
        <f>'10'!G9</f>
        <v>15</v>
      </c>
      <c r="I283" s="41">
        <f t="shared" si="72"/>
        <v>6.6999999999999993</v>
      </c>
      <c r="P283" s="15">
        <f t="shared" si="62"/>
        <v>22.234693877551031</v>
      </c>
      <c r="Q283" s="16">
        <v>40</v>
      </c>
      <c r="R283" s="16">
        <v>50</v>
      </c>
      <c r="S283" s="44">
        <f t="shared" si="63"/>
        <v>12</v>
      </c>
      <c r="U283" s="29">
        <f t="shared" si="68"/>
        <v>6.6999999999999993</v>
      </c>
      <c r="V283" s="29" t="str">
        <f t="shared" si="69"/>
        <v/>
      </c>
      <c r="W283" s="29" t="str">
        <f t="shared" si="70"/>
        <v/>
      </c>
      <c r="X283" s="29" t="str">
        <f t="shared" si="71"/>
        <v/>
      </c>
      <c r="Z283" s="29">
        <f t="shared" si="64"/>
        <v>0</v>
      </c>
      <c r="AA283" s="29" t="str">
        <f t="shared" si="65"/>
        <v/>
      </c>
      <c r="AB283" s="29" t="str">
        <f t="shared" si="66"/>
        <v/>
      </c>
      <c r="AC283" s="29" t="str">
        <f t="shared" si="67"/>
        <v/>
      </c>
    </row>
    <row r="284" spans="1:29" ht="15">
      <c r="A284" s="49"/>
      <c r="B284" s="18">
        <f>IF(ISNUMBER('10'!A10),'10'!A10,"")</f>
        <v>41920</v>
      </c>
      <c r="C284" s="12" t="str">
        <f>'11'!B9</f>
        <v>F</v>
      </c>
      <c r="D284" s="12">
        <f>IF(ISNUMBER('10'!C10),'10'!C10,"")</f>
        <v>25.8</v>
      </c>
      <c r="E284" s="42">
        <f t="shared" si="61"/>
        <v>10</v>
      </c>
      <c r="F284" s="12" t="str">
        <f>'10'!E10</f>
        <v>SSE</v>
      </c>
      <c r="G284" s="12" t="str">
        <f>IF(ISNUMBER('10'!F40),'10'!F40,"")</f>
        <v/>
      </c>
      <c r="H284" s="12">
        <f>'10'!G10</f>
        <v>17</v>
      </c>
      <c r="I284" s="41">
        <f t="shared" si="72"/>
        <v>8.8000000000000007</v>
      </c>
      <c r="P284" s="15">
        <f t="shared" si="62"/>
        <v>22.234693877551031</v>
      </c>
      <c r="Q284" s="16">
        <v>40</v>
      </c>
      <c r="R284" s="16">
        <v>50</v>
      </c>
      <c r="S284" s="44">
        <f t="shared" si="63"/>
        <v>8</v>
      </c>
      <c r="U284" s="29">
        <f t="shared" si="68"/>
        <v>8.8000000000000007</v>
      </c>
      <c r="V284" s="29" t="str">
        <f t="shared" si="69"/>
        <v/>
      </c>
      <c r="W284" s="29" t="str">
        <f t="shared" si="70"/>
        <v/>
      </c>
      <c r="X284" s="29" t="str">
        <f t="shared" si="71"/>
        <v/>
      </c>
      <c r="Z284" s="29">
        <f t="shared" si="64"/>
        <v>0</v>
      </c>
      <c r="AA284" s="29" t="str">
        <f t="shared" si="65"/>
        <v/>
      </c>
      <c r="AB284" s="29" t="str">
        <f t="shared" si="66"/>
        <v/>
      </c>
      <c r="AC284" s="29" t="str">
        <f t="shared" si="67"/>
        <v/>
      </c>
    </row>
    <row r="285" spans="1:29" ht="15">
      <c r="A285" s="49"/>
      <c r="B285" s="18">
        <f>IF(ISNUMBER('10'!A11),'10'!A11,"")</f>
        <v>41921</v>
      </c>
      <c r="C285" s="12" t="str">
        <f>'11'!B10</f>
        <v>Sa</v>
      </c>
      <c r="D285" s="12">
        <f>IF(ISNUMBER('10'!C11),'10'!C11,"")</f>
        <v>30</v>
      </c>
      <c r="E285" s="42">
        <f t="shared" si="61"/>
        <v>10</v>
      </c>
      <c r="F285" s="12" t="str">
        <f>'10'!E11</f>
        <v>SW</v>
      </c>
      <c r="G285" s="12" t="str">
        <f>IF(ISNUMBER('10'!F41),'10'!F41,"")</f>
        <v/>
      </c>
      <c r="H285" s="12">
        <f>'10'!G11</f>
        <v>16</v>
      </c>
      <c r="I285" s="41">
        <f t="shared" si="72"/>
        <v>14</v>
      </c>
      <c r="P285" s="15">
        <f t="shared" si="62"/>
        <v>22.234693877551031</v>
      </c>
      <c r="Q285" s="16">
        <v>40</v>
      </c>
      <c r="R285" s="16">
        <v>50</v>
      </c>
      <c r="S285" s="44">
        <f t="shared" si="63"/>
        <v>11</v>
      </c>
      <c r="U285" s="29">
        <f t="shared" si="68"/>
        <v>14</v>
      </c>
      <c r="V285" s="29" t="str">
        <f t="shared" si="69"/>
        <v/>
      </c>
      <c r="W285" s="29" t="str">
        <f t="shared" si="70"/>
        <v/>
      </c>
      <c r="X285" s="29" t="str">
        <f t="shared" si="71"/>
        <v/>
      </c>
      <c r="Z285" s="29">
        <f t="shared" si="64"/>
        <v>0</v>
      </c>
      <c r="AA285" s="29" t="str">
        <f t="shared" si="65"/>
        <v/>
      </c>
      <c r="AB285" s="29" t="str">
        <f t="shared" si="66"/>
        <v/>
      </c>
      <c r="AC285" s="29" t="str">
        <f t="shared" si="67"/>
        <v/>
      </c>
    </row>
    <row r="286" spans="1:29" ht="15">
      <c r="A286" s="49"/>
      <c r="B286" s="18">
        <f>IF(ISNUMBER('10'!A12),'10'!A12,"")</f>
        <v>41922</v>
      </c>
      <c r="C286" s="12" t="str">
        <f>'11'!B11</f>
        <v>Su</v>
      </c>
      <c r="D286" s="12">
        <f>IF(ISNUMBER('10'!C12),'10'!C12,"")</f>
        <v>30</v>
      </c>
      <c r="E286" s="42">
        <f t="shared" si="61"/>
        <v>10</v>
      </c>
      <c r="F286" s="12" t="str">
        <f>'10'!E12</f>
        <v>SW</v>
      </c>
      <c r="G286" s="12" t="str">
        <f>IF(ISNUMBER('10'!F42),'10'!F42,"")</f>
        <v/>
      </c>
      <c r="H286" s="12">
        <f>'10'!G12</f>
        <v>14</v>
      </c>
      <c r="I286" s="41">
        <f t="shared" si="72"/>
        <v>16</v>
      </c>
      <c r="P286" s="15">
        <f t="shared" si="62"/>
        <v>22.234693877551031</v>
      </c>
      <c r="Q286" s="16">
        <v>40</v>
      </c>
      <c r="R286" s="16">
        <v>50</v>
      </c>
      <c r="S286" s="44">
        <f t="shared" si="63"/>
        <v>11</v>
      </c>
      <c r="U286" s="29">
        <f t="shared" si="68"/>
        <v>16</v>
      </c>
      <c r="V286" s="29" t="str">
        <f t="shared" si="69"/>
        <v/>
      </c>
      <c r="W286" s="29" t="str">
        <f t="shared" si="70"/>
        <v/>
      </c>
      <c r="X286" s="29" t="str">
        <f t="shared" si="71"/>
        <v/>
      </c>
      <c r="Z286" s="29">
        <f t="shared" si="64"/>
        <v>0</v>
      </c>
      <c r="AA286" s="29" t="str">
        <f t="shared" si="65"/>
        <v/>
      </c>
      <c r="AB286" s="29" t="str">
        <f t="shared" si="66"/>
        <v/>
      </c>
      <c r="AC286" s="29" t="str">
        <f t="shared" si="67"/>
        <v/>
      </c>
    </row>
    <row r="287" spans="1:29" ht="15">
      <c r="A287" s="49"/>
      <c r="B287" s="18">
        <f>IF(ISNUMBER('10'!A13),'10'!A13,"")</f>
        <v>41923</v>
      </c>
      <c r="C287" s="12" t="str">
        <f>'11'!B12</f>
        <v>M</v>
      </c>
      <c r="D287" s="12">
        <f>IF(ISNUMBER('10'!C13),'10'!C13,"")</f>
        <v>18.3</v>
      </c>
      <c r="E287" s="42">
        <f t="shared" si="61"/>
        <v>10</v>
      </c>
      <c r="F287" s="12" t="str">
        <f>'10'!E13</f>
        <v>WSW</v>
      </c>
      <c r="G287" s="12" t="str">
        <f>IF(ISNUMBER('10'!F43),'10'!F43,"")</f>
        <v/>
      </c>
      <c r="H287" s="12">
        <f>'10'!G13</f>
        <v>23</v>
      </c>
      <c r="I287" s="41">
        <f t="shared" si="72"/>
        <v>-4.6999999999999993</v>
      </c>
      <c r="P287" s="15">
        <f t="shared" si="62"/>
        <v>22.234693877551031</v>
      </c>
      <c r="Q287" s="16">
        <v>40</v>
      </c>
      <c r="R287" s="16">
        <v>50</v>
      </c>
      <c r="S287" s="44">
        <f t="shared" si="63"/>
        <v>12</v>
      </c>
      <c r="U287" s="29">
        <f t="shared" si="68"/>
        <v>-4.6999999999999993</v>
      </c>
      <c r="V287" s="29" t="str">
        <f t="shared" si="69"/>
        <v/>
      </c>
      <c r="W287" s="29" t="str">
        <f t="shared" si="70"/>
        <v/>
      </c>
      <c r="X287" s="29" t="str">
        <f t="shared" si="71"/>
        <v/>
      </c>
      <c r="Z287" s="29">
        <f t="shared" si="64"/>
        <v>0</v>
      </c>
      <c r="AA287" s="29" t="str">
        <f t="shared" si="65"/>
        <v/>
      </c>
      <c r="AB287" s="29" t="str">
        <f t="shared" si="66"/>
        <v/>
      </c>
      <c r="AC287" s="29" t="str">
        <f t="shared" si="67"/>
        <v/>
      </c>
    </row>
    <row r="288" spans="1:29" ht="15">
      <c r="A288" s="49"/>
      <c r="B288" s="18">
        <f>IF(ISNUMBER('10'!A14),'10'!A14,"")</f>
        <v>41924</v>
      </c>
      <c r="C288" s="12" t="str">
        <f>'11'!B13</f>
        <v>Tu</v>
      </c>
      <c r="D288" s="12">
        <f>IF(ISNUMBER('10'!C14),'10'!C14,"")</f>
        <v>15.4</v>
      </c>
      <c r="E288" s="42">
        <f t="shared" si="61"/>
        <v>10</v>
      </c>
      <c r="F288" s="12" t="str">
        <f>'10'!E14</f>
        <v>NNE</v>
      </c>
      <c r="G288" s="12" t="str">
        <f>IF(ISNUMBER('10'!F44),'10'!F44,"")</f>
        <v/>
      </c>
      <c r="H288" s="12">
        <f>'10'!G14</f>
        <v>21</v>
      </c>
      <c r="I288" s="41">
        <f t="shared" si="72"/>
        <v>-5.6</v>
      </c>
      <c r="P288" s="15">
        <f t="shared" si="62"/>
        <v>22.234693877551031</v>
      </c>
      <c r="Q288" s="16">
        <v>40</v>
      </c>
      <c r="R288" s="16">
        <v>50</v>
      </c>
      <c r="S288" s="44">
        <f t="shared" si="63"/>
        <v>2</v>
      </c>
      <c r="U288" s="29">
        <f t="shared" si="68"/>
        <v>-5.6</v>
      </c>
      <c r="V288" s="29" t="str">
        <f t="shared" si="69"/>
        <v/>
      </c>
      <c r="W288" s="29" t="str">
        <f t="shared" si="70"/>
        <v/>
      </c>
      <c r="X288" s="29" t="str">
        <f t="shared" si="71"/>
        <v/>
      </c>
      <c r="Z288" s="29">
        <f t="shared" si="64"/>
        <v>0</v>
      </c>
      <c r="AA288" s="29" t="str">
        <f t="shared" si="65"/>
        <v/>
      </c>
      <c r="AB288" s="29" t="str">
        <f t="shared" si="66"/>
        <v/>
      </c>
      <c r="AC288" s="29" t="str">
        <f t="shared" si="67"/>
        <v/>
      </c>
    </row>
    <row r="289" spans="1:29" ht="15">
      <c r="A289" s="49"/>
      <c r="B289" s="18">
        <f>IF(ISNUMBER('10'!A15),'10'!A15,"")</f>
        <v>41925</v>
      </c>
      <c r="C289" s="12" t="str">
        <f>'11'!B14</f>
        <v>W</v>
      </c>
      <c r="D289" s="12">
        <f>IF(ISNUMBER('10'!C15),'10'!C15,"")</f>
        <v>8.3000000000000007</v>
      </c>
      <c r="E289" s="42">
        <f t="shared" si="61"/>
        <v>10</v>
      </c>
      <c r="F289" s="12" t="str">
        <f>'10'!E15</f>
        <v>N</v>
      </c>
      <c r="G289" s="12" t="str">
        <f>IF(ISNUMBER('10'!F45),'10'!F45,"")</f>
        <v/>
      </c>
      <c r="H289" s="12">
        <f>'10'!G15</f>
        <v>9</v>
      </c>
      <c r="I289" s="41">
        <f t="shared" si="72"/>
        <v>-0.69999999999999929</v>
      </c>
      <c r="P289" s="15">
        <f t="shared" si="62"/>
        <v>22.234693877551031</v>
      </c>
      <c r="Q289" s="16">
        <v>40</v>
      </c>
      <c r="R289" s="16">
        <v>50</v>
      </c>
      <c r="S289" s="44">
        <f t="shared" si="63"/>
        <v>1</v>
      </c>
      <c r="U289" s="29">
        <f t="shared" si="68"/>
        <v>-0.69999999999999929</v>
      </c>
      <c r="V289" s="29" t="str">
        <f t="shared" si="69"/>
        <v/>
      </c>
      <c r="W289" s="29" t="str">
        <f t="shared" si="70"/>
        <v/>
      </c>
      <c r="X289" s="29" t="str">
        <f t="shared" si="71"/>
        <v/>
      </c>
      <c r="Z289" s="29">
        <f t="shared" si="64"/>
        <v>0</v>
      </c>
      <c r="AA289" s="29" t="str">
        <f t="shared" si="65"/>
        <v/>
      </c>
      <c r="AB289" s="29" t="str">
        <f t="shared" si="66"/>
        <v/>
      </c>
      <c r="AC289" s="29" t="str">
        <f t="shared" si="67"/>
        <v/>
      </c>
    </row>
    <row r="290" spans="1:29" ht="15">
      <c r="A290" s="49"/>
      <c r="B290" s="18">
        <f>IF(ISNUMBER('10'!A16),'10'!A16,"")</f>
        <v>41926</v>
      </c>
      <c r="C290" s="12" t="str">
        <f>'11'!B15</f>
        <v>Th</v>
      </c>
      <c r="D290" s="12">
        <f>IF(ISNUMBER('10'!C16),'10'!C16,"")</f>
        <v>9.1</v>
      </c>
      <c r="E290" s="42">
        <f t="shared" si="61"/>
        <v>10</v>
      </c>
      <c r="F290" s="12" t="str">
        <f>'10'!E16</f>
        <v>N</v>
      </c>
      <c r="G290" s="12" t="str">
        <f>IF(ISNUMBER('10'!F46),'10'!F46,"")</f>
        <v/>
      </c>
      <c r="H290" s="12">
        <f>'10'!G16</f>
        <v>11</v>
      </c>
      <c r="I290" s="41">
        <f t="shared" si="72"/>
        <v>-1.9000000000000004</v>
      </c>
      <c r="P290" s="15">
        <f t="shared" si="62"/>
        <v>22.234693877551031</v>
      </c>
      <c r="Q290" s="16">
        <v>40</v>
      </c>
      <c r="R290" s="16">
        <v>50</v>
      </c>
      <c r="S290" s="44">
        <f t="shared" si="63"/>
        <v>1</v>
      </c>
      <c r="U290" s="29">
        <f t="shared" si="68"/>
        <v>-1.9000000000000004</v>
      </c>
      <c r="V290" s="29" t="str">
        <f t="shared" si="69"/>
        <v/>
      </c>
      <c r="W290" s="29" t="str">
        <f t="shared" si="70"/>
        <v/>
      </c>
      <c r="X290" s="29" t="str">
        <f t="shared" si="71"/>
        <v/>
      </c>
      <c r="Z290" s="29">
        <f t="shared" si="64"/>
        <v>0</v>
      </c>
      <c r="AA290" s="29" t="str">
        <f t="shared" si="65"/>
        <v/>
      </c>
      <c r="AB290" s="29" t="str">
        <f t="shared" si="66"/>
        <v/>
      </c>
      <c r="AC290" s="29" t="str">
        <f t="shared" si="67"/>
        <v/>
      </c>
    </row>
    <row r="291" spans="1:29" ht="15">
      <c r="A291" s="49"/>
      <c r="B291" s="18">
        <f>IF(ISNUMBER('10'!A17),'10'!A17,"")</f>
        <v>41927</v>
      </c>
      <c r="C291" s="12" t="str">
        <f>'11'!B16</f>
        <v>F</v>
      </c>
      <c r="D291" s="12">
        <f>IF(ISNUMBER('10'!C17),'10'!C17,"")</f>
        <v>13.8</v>
      </c>
      <c r="E291" s="42">
        <f t="shared" si="61"/>
        <v>10</v>
      </c>
      <c r="F291" s="12" t="str">
        <f>'10'!E17</f>
        <v>ENE</v>
      </c>
      <c r="G291" s="12" t="str">
        <f>IF(ISNUMBER('10'!F47),'10'!F47,"")</f>
        <v/>
      </c>
      <c r="H291" s="12">
        <f>'10'!G17</f>
        <v>18</v>
      </c>
      <c r="I291" s="41">
        <f t="shared" si="72"/>
        <v>-4.1999999999999993</v>
      </c>
      <c r="P291" s="15">
        <f t="shared" si="62"/>
        <v>22.234693877551031</v>
      </c>
      <c r="Q291" s="16">
        <v>40</v>
      </c>
      <c r="R291" s="16">
        <v>50</v>
      </c>
      <c r="S291" s="44">
        <f t="shared" si="63"/>
        <v>4</v>
      </c>
      <c r="U291" s="29">
        <f t="shared" si="68"/>
        <v>-4.1999999999999993</v>
      </c>
      <c r="V291" s="29" t="str">
        <f t="shared" si="69"/>
        <v/>
      </c>
      <c r="W291" s="29" t="str">
        <f t="shared" si="70"/>
        <v/>
      </c>
      <c r="X291" s="29" t="str">
        <f t="shared" si="71"/>
        <v/>
      </c>
      <c r="Z291" s="29">
        <f t="shared" si="64"/>
        <v>0</v>
      </c>
      <c r="AA291" s="29" t="str">
        <f t="shared" si="65"/>
        <v/>
      </c>
      <c r="AB291" s="29" t="str">
        <f t="shared" si="66"/>
        <v/>
      </c>
      <c r="AC291" s="29" t="str">
        <f t="shared" si="67"/>
        <v/>
      </c>
    </row>
    <row r="292" spans="1:29" ht="15">
      <c r="A292" s="49"/>
      <c r="B292" s="18">
        <f>IF(ISNUMBER('10'!A18),'10'!A18,"")</f>
        <v>41928</v>
      </c>
      <c r="C292" s="12" t="str">
        <f>'11'!B17</f>
        <v>Sa</v>
      </c>
      <c r="D292" s="12">
        <f>IF(ISNUMBER('10'!C18),'10'!C18,"")</f>
        <v>19.600000000000001</v>
      </c>
      <c r="E292" s="42">
        <f t="shared" si="61"/>
        <v>10</v>
      </c>
      <c r="F292" s="12" t="str">
        <f>'10'!E18</f>
        <v>SSW</v>
      </c>
      <c r="G292" s="12" t="str">
        <f>IF(ISNUMBER('10'!F48),'10'!F48,"")</f>
        <v/>
      </c>
      <c r="H292" s="12">
        <f>'10'!G18</f>
        <v>22</v>
      </c>
      <c r="I292" s="41">
        <f t="shared" si="72"/>
        <v>-2.3999999999999986</v>
      </c>
      <c r="P292" s="15">
        <f t="shared" si="62"/>
        <v>22.234693877551031</v>
      </c>
      <c r="Q292" s="16">
        <v>40</v>
      </c>
      <c r="R292" s="16">
        <v>50</v>
      </c>
      <c r="S292" s="44">
        <f t="shared" si="63"/>
        <v>10</v>
      </c>
      <c r="U292" s="29">
        <f t="shared" si="68"/>
        <v>-2.3999999999999986</v>
      </c>
      <c r="V292" s="29" t="str">
        <f t="shared" si="69"/>
        <v/>
      </c>
      <c r="W292" s="29" t="str">
        <f t="shared" si="70"/>
        <v/>
      </c>
      <c r="X292" s="29" t="str">
        <f t="shared" si="71"/>
        <v/>
      </c>
      <c r="Z292" s="29">
        <f t="shared" si="64"/>
        <v>0</v>
      </c>
      <c r="AA292" s="29" t="str">
        <f t="shared" si="65"/>
        <v/>
      </c>
      <c r="AB292" s="29" t="str">
        <f t="shared" si="66"/>
        <v/>
      </c>
      <c r="AC292" s="29" t="str">
        <f t="shared" si="67"/>
        <v/>
      </c>
    </row>
    <row r="293" spans="1:29" ht="15">
      <c r="A293" s="49"/>
      <c r="B293" s="18">
        <f>IF(ISNUMBER('10'!A19),'10'!A19,"")</f>
        <v>41929</v>
      </c>
      <c r="C293" s="12" t="str">
        <f>'11'!B18</f>
        <v>Su</v>
      </c>
      <c r="D293" s="12">
        <f>IF(ISNUMBER('10'!C19),'10'!C19,"")</f>
        <v>32.9</v>
      </c>
      <c r="E293" s="42">
        <f t="shared" si="61"/>
        <v>10</v>
      </c>
      <c r="F293" s="12" t="str">
        <f>'10'!E19</f>
        <v>S</v>
      </c>
      <c r="G293" s="12" t="str">
        <f>IF(ISNUMBER('10'!F49),'10'!F49,"")</f>
        <v/>
      </c>
      <c r="H293" s="12">
        <f>'10'!G19</f>
        <v>20</v>
      </c>
      <c r="I293" s="41">
        <f t="shared" si="72"/>
        <v>12.899999999999999</v>
      </c>
      <c r="P293" s="15">
        <f t="shared" si="62"/>
        <v>22.234693877551031</v>
      </c>
      <c r="Q293" s="16">
        <v>40</v>
      </c>
      <c r="R293" s="16">
        <v>50</v>
      </c>
      <c r="S293" s="44">
        <f t="shared" si="63"/>
        <v>9</v>
      </c>
      <c r="U293" s="29">
        <f t="shared" si="68"/>
        <v>12.899999999999999</v>
      </c>
      <c r="V293" s="29" t="str">
        <f t="shared" si="69"/>
        <v/>
      </c>
      <c r="W293" s="29" t="str">
        <f t="shared" si="70"/>
        <v/>
      </c>
      <c r="X293" s="29" t="str">
        <f t="shared" si="71"/>
        <v/>
      </c>
      <c r="Z293" s="29">
        <f t="shared" si="64"/>
        <v>0</v>
      </c>
      <c r="AA293" s="29" t="str">
        <f t="shared" si="65"/>
        <v/>
      </c>
      <c r="AB293" s="29" t="str">
        <f t="shared" si="66"/>
        <v/>
      </c>
      <c r="AC293" s="29" t="str">
        <f t="shared" si="67"/>
        <v/>
      </c>
    </row>
    <row r="294" spans="1:29" ht="15">
      <c r="A294" s="49"/>
      <c r="B294" s="18">
        <f>IF(ISNUMBER('10'!A20),'10'!A20,"")</f>
        <v>41930</v>
      </c>
      <c r="C294" s="12" t="str">
        <f>'11'!B19</f>
        <v>M</v>
      </c>
      <c r="D294" s="12">
        <f>IF(ISNUMBER('10'!C20),'10'!C20,"")</f>
        <v>19.2</v>
      </c>
      <c r="E294" s="42">
        <f t="shared" si="61"/>
        <v>10</v>
      </c>
      <c r="F294" s="12" t="str">
        <f>'10'!E20</f>
        <v>S</v>
      </c>
      <c r="G294" s="12" t="str">
        <f>IF(ISNUMBER('10'!F50),'10'!F50,"")</f>
        <v/>
      </c>
      <c r="H294" s="12">
        <f>'10'!G20</f>
        <v>15</v>
      </c>
      <c r="I294" s="41">
        <f t="shared" si="72"/>
        <v>4.1999999999999993</v>
      </c>
      <c r="P294" s="15">
        <f t="shared" si="62"/>
        <v>22.234693877551031</v>
      </c>
      <c r="Q294" s="16">
        <v>40</v>
      </c>
      <c r="R294" s="16">
        <v>50</v>
      </c>
      <c r="S294" s="44">
        <f t="shared" si="63"/>
        <v>9</v>
      </c>
      <c r="U294" s="29">
        <f t="shared" si="68"/>
        <v>4.1999999999999993</v>
      </c>
      <c r="V294" s="29" t="str">
        <f t="shared" si="69"/>
        <v/>
      </c>
      <c r="W294" s="29" t="str">
        <f t="shared" si="70"/>
        <v/>
      </c>
      <c r="X294" s="29" t="str">
        <f t="shared" si="71"/>
        <v/>
      </c>
      <c r="Z294" s="29">
        <f t="shared" si="64"/>
        <v>0</v>
      </c>
      <c r="AA294" s="29" t="str">
        <f t="shared" si="65"/>
        <v/>
      </c>
      <c r="AB294" s="29" t="str">
        <f t="shared" si="66"/>
        <v/>
      </c>
      <c r="AC294" s="29" t="str">
        <f t="shared" si="67"/>
        <v/>
      </c>
    </row>
    <row r="295" spans="1:29" ht="15">
      <c r="A295" s="49"/>
      <c r="B295" s="18">
        <f>IF(ISNUMBER('10'!A21),'10'!A21,"")</f>
        <v>41931</v>
      </c>
      <c r="C295" s="12" t="str">
        <f>'11'!B20</f>
        <v>Tu</v>
      </c>
      <c r="D295" s="12">
        <f>IF(ISNUMBER('10'!C21),'10'!C21,"")</f>
        <v>14.2</v>
      </c>
      <c r="E295" s="42">
        <f t="shared" si="61"/>
        <v>10</v>
      </c>
      <c r="F295" s="12" t="str">
        <f>'10'!E21</f>
        <v>SSW</v>
      </c>
      <c r="G295" s="12" t="str">
        <f>IF(ISNUMBER('10'!F51),'10'!F51,"")</f>
        <v/>
      </c>
      <c r="H295" s="12">
        <f>'10'!G21</f>
        <v>10</v>
      </c>
      <c r="I295" s="41">
        <f t="shared" si="72"/>
        <v>4.1999999999999993</v>
      </c>
      <c r="P295" s="15">
        <f t="shared" si="62"/>
        <v>22.234693877551031</v>
      </c>
      <c r="Q295" s="16">
        <v>40</v>
      </c>
      <c r="R295" s="16">
        <v>50</v>
      </c>
      <c r="S295" s="44">
        <f t="shared" si="63"/>
        <v>10</v>
      </c>
      <c r="U295" s="29">
        <f t="shared" si="68"/>
        <v>4.1999999999999993</v>
      </c>
      <c r="V295" s="29" t="str">
        <f t="shared" si="69"/>
        <v/>
      </c>
      <c r="W295" s="29" t="str">
        <f t="shared" si="70"/>
        <v/>
      </c>
      <c r="X295" s="29" t="str">
        <f t="shared" si="71"/>
        <v/>
      </c>
      <c r="Z295" s="29">
        <f t="shared" si="64"/>
        <v>0</v>
      </c>
      <c r="AA295" s="29" t="str">
        <f t="shared" si="65"/>
        <v/>
      </c>
      <c r="AB295" s="29" t="str">
        <f t="shared" si="66"/>
        <v/>
      </c>
      <c r="AC295" s="29" t="str">
        <f t="shared" si="67"/>
        <v/>
      </c>
    </row>
    <row r="296" spans="1:29" ht="15">
      <c r="A296" s="49"/>
      <c r="B296" s="18">
        <f>IF(ISNUMBER('10'!A22),'10'!A22,"")</f>
        <v>41932</v>
      </c>
      <c r="C296" s="12" t="str">
        <f>'11'!B21</f>
        <v>W</v>
      </c>
      <c r="D296" s="12">
        <f>IF(ISNUMBER('10'!C22),'10'!C22,"")</f>
        <v>15.8</v>
      </c>
      <c r="E296" s="42">
        <f t="shared" si="61"/>
        <v>10</v>
      </c>
      <c r="F296" s="12" t="str">
        <f>'10'!E22</f>
        <v>SW</v>
      </c>
      <c r="G296" s="12" t="str">
        <f>IF(ISNUMBER('10'!F52),'10'!F52,"")</f>
        <v/>
      </c>
      <c r="H296" s="12">
        <f>'10'!G22</f>
        <v>10</v>
      </c>
      <c r="I296" s="41">
        <f t="shared" si="72"/>
        <v>5.8000000000000007</v>
      </c>
      <c r="P296" s="15">
        <f t="shared" si="62"/>
        <v>22.234693877551031</v>
      </c>
      <c r="Q296" s="16">
        <v>40</v>
      </c>
      <c r="R296" s="16">
        <v>50</v>
      </c>
      <c r="S296" s="44">
        <f t="shared" si="63"/>
        <v>11</v>
      </c>
      <c r="U296" s="29">
        <f t="shared" si="68"/>
        <v>5.8000000000000007</v>
      </c>
      <c r="V296" s="29" t="str">
        <f t="shared" si="69"/>
        <v/>
      </c>
      <c r="W296" s="29" t="str">
        <f t="shared" si="70"/>
        <v/>
      </c>
      <c r="X296" s="29" t="str">
        <f t="shared" si="71"/>
        <v/>
      </c>
      <c r="Z296" s="29">
        <f t="shared" si="64"/>
        <v>0</v>
      </c>
      <c r="AA296" s="29" t="str">
        <f t="shared" si="65"/>
        <v/>
      </c>
      <c r="AB296" s="29" t="str">
        <f t="shared" si="66"/>
        <v/>
      </c>
      <c r="AC296" s="29" t="str">
        <f t="shared" si="67"/>
        <v/>
      </c>
    </row>
    <row r="297" spans="1:29" ht="15">
      <c r="A297" s="49"/>
      <c r="B297" s="18">
        <f>IF(ISNUMBER('10'!A23),'10'!A23,"")</f>
        <v>41933</v>
      </c>
      <c r="C297" s="12" t="str">
        <f>'11'!B22</f>
        <v>Th</v>
      </c>
      <c r="D297" s="12">
        <f>IF(ISNUMBER('10'!C23),'10'!C23,"")</f>
        <v>10.4</v>
      </c>
      <c r="E297" s="42">
        <f t="shared" si="61"/>
        <v>10</v>
      </c>
      <c r="F297" s="12" t="str">
        <f>'10'!E23</f>
        <v>W</v>
      </c>
      <c r="G297" s="12" t="str">
        <f>IF(ISNUMBER('10'!F53),'10'!F53,"")</f>
        <v/>
      </c>
      <c r="H297" s="12">
        <f>'10'!G23</f>
        <v>13</v>
      </c>
      <c r="I297" s="41">
        <f t="shared" si="72"/>
        <v>-2.5999999999999996</v>
      </c>
      <c r="P297" s="15">
        <f t="shared" si="62"/>
        <v>22.234693877551031</v>
      </c>
      <c r="Q297" s="16">
        <v>40</v>
      </c>
      <c r="R297" s="16">
        <v>50</v>
      </c>
      <c r="S297" s="44">
        <f t="shared" si="63"/>
        <v>13</v>
      </c>
      <c r="U297" s="29">
        <f t="shared" si="68"/>
        <v>-2.5999999999999996</v>
      </c>
      <c r="V297" s="29" t="str">
        <f t="shared" si="69"/>
        <v/>
      </c>
      <c r="W297" s="29" t="str">
        <f t="shared" si="70"/>
        <v/>
      </c>
      <c r="X297" s="29" t="str">
        <f t="shared" si="71"/>
        <v/>
      </c>
      <c r="Z297" s="29">
        <f t="shared" si="64"/>
        <v>0</v>
      </c>
      <c r="AA297" s="29" t="str">
        <f t="shared" si="65"/>
        <v/>
      </c>
      <c r="AB297" s="29" t="str">
        <f t="shared" si="66"/>
        <v/>
      </c>
      <c r="AC297" s="29" t="str">
        <f t="shared" si="67"/>
        <v/>
      </c>
    </row>
    <row r="298" spans="1:29" ht="15">
      <c r="A298" s="49"/>
      <c r="B298" s="18">
        <f>IF(ISNUMBER('10'!A24),'10'!A24,"")</f>
        <v>41934</v>
      </c>
      <c r="C298" s="12" t="str">
        <f>'11'!B23</f>
        <v>F</v>
      </c>
      <c r="D298" s="12">
        <f>IF(ISNUMBER('10'!C24),'10'!C24,"")</f>
        <v>22.1</v>
      </c>
      <c r="E298" s="42">
        <f t="shared" si="61"/>
        <v>10</v>
      </c>
      <c r="F298" s="12" t="str">
        <f>'10'!E24</f>
        <v>WSW</v>
      </c>
      <c r="G298" s="12" t="str">
        <f>IF(ISNUMBER('10'!F54),'10'!F54,"")</f>
        <v/>
      </c>
      <c r="H298" s="12">
        <f>'10'!G24</f>
        <v>22</v>
      </c>
      <c r="I298" s="41">
        <f t="shared" si="72"/>
        <v>0.10000000000000142</v>
      </c>
      <c r="P298" s="15">
        <f t="shared" si="62"/>
        <v>22.234693877551031</v>
      </c>
      <c r="Q298" s="16">
        <v>40</v>
      </c>
      <c r="R298" s="16">
        <v>50</v>
      </c>
      <c r="S298" s="44">
        <f t="shared" si="63"/>
        <v>12</v>
      </c>
      <c r="U298" s="29">
        <f t="shared" si="68"/>
        <v>0.10000000000000142</v>
      </c>
      <c r="V298" s="29" t="str">
        <f t="shared" si="69"/>
        <v/>
      </c>
      <c r="W298" s="29" t="str">
        <f t="shared" si="70"/>
        <v/>
      </c>
      <c r="X298" s="29" t="str">
        <f t="shared" si="71"/>
        <v/>
      </c>
      <c r="Z298" s="29">
        <f t="shared" si="64"/>
        <v>0</v>
      </c>
      <c r="AA298" s="29" t="str">
        <f t="shared" si="65"/>
        <v/>
      </c>
      <c r="AB298" s="29" t="str">
        <f t="shared" si="66"/>
        <v/>
      </c>
      <c r="AC298" s="29" t="str">
        <f t="shared" si="67"/>
        <v/>
      </c>
    </row>
    <row r="299" spans="1:29" ht="15">
      <c r="A299" s="49"/>
      <c r="B299" s="18">
        <f>IF(ISNUMBER('10'!A25),'10'!A25,"")</f>
        <v>41935</v>
      </c>
      <c r="C299" s="12" t="str">
        <f>'11'!B24</f>
        <v>Sa</v>
      </c>
      <c r="D299" s="12">
        <f>IF(ISNUMBER('10'!C25),'10'!C25,"")</f>
        <v>15.8</v>
      </c>
      <c r="E299" s="42">
        <f t="shared" si="61"/>
        <v>10</v>
      </c>
      <c r="F299" s="12" t="str">
        <f>'10'!E25</f>
        <v>SSW</v>
      </c>
      <c r="G299" s="12" t="str">
        <f>IF(ISNUMBER('10'!F55),'10'!F55,"")</f>
        <v/>
      </c>
      <c r="H299" s="12">
        <f>'10'!G25</f>
        <v>12</v>
      </c>
      <c r="I299" s="41">
        <f t="shared" si="72"/>
        <v>3.8000000000000007</v>
      </c>
      <c r="P299" s="15">
        <f t="shared" si="62"/>
        <v>22.234693877551031</v>
      </c>
      <c r="Q299" s="16">
        <v>40</v>
      </c>
      <c r="R299" s="16">
        <v>50</v>
      </c>
      <c r="S299" s="44">
        <f t="shared" si="63"/>
        <v>10</v>
      </c>
      <c r="U299" s="29">
        <f t="shared" si="68"/>
        <v>3.8000000000000007</v>
      </c>
      <c r="V299" s="29" t="str">
        <f t="shared" si="69"/>
        <v/>
      </c>
      <c r="W299" s="29" t="str">
        <f t="shared" si="70"/>
        <v/>
      </c>
      <c r="X299" s="29" t="str">
        <f t="shared" si="71"/>
        <v/>
      </c>
      <c r="Z299" s="29">
        <f t="shared" si="64"/>
        <v>0</v>
      </c>
      <c r="AA299" s="29" t="str">
        <f t="shared" si="65"/>
        <v/>
      </c>
      <c r="AB299" s="29" t="str">
        <f t="shared" si="66"/>
        <v/>
      </c>
      <c r="AC299" s="29" t="str">
        <f t="shared" si="67"/>
        <v/>
      </c>
    </row>
    <row r="300" spans="1:29" ht="15">
      <c r="A300" s="49"/>
      <c r="B300" s="18">
        <f>IF(ISNUMBER('10'!A26),'10'!A26,"")</f>
        <v>41936</v>
      </c>
      <c r="C300" s="12" t="str">
        <f>'11'!B25</f>
        <v>Su</v>
      </c>
      <c r="D300" s="12">
        <f>IF(ISNUMBER('10'!C26),'10'!C26,"")</f>
        <v>21.3</v>
      </c>
      <c r="E300" s="42">
        <f t="shared" si="61"/>
        <v>10</v>
      </c>
      <c r="F300" s="12" t="str">
        <f>'10'!E26</f>
        <v>SW</v>
      </c>
      <c r="G300" s="12" t="str">
        <f>IF(ISNUMBER('10'!F56),'10'!F56,"")</f>
        <v/>
      </c>
      <c r="H300" s="12">
        <f>'10'!G26</f>
        <v>11</v>
      </c>
      <c r="I300" s="41">
        <f t="shared" si="72"/>
        <v>10.3</v>
      </c>
      <c r="P300" s="15">
        <f t="shared" si="62"/>
        <v>22.234693877551031</v>
      </c>
      <c r="Q300" s="16">
        <v>40</v>
      </c>
      <c r="R300" s="16">
        <v>50</v>
      </c>
      <c r="S300" s="44">
        <f t="shared" si="63"/>
        <v>11</v>
      </c>
      <c r="U300" s="29">
        <f t="shared" si="68"/>
        <v>10.3</v>
      </c>
      <c r="V300" s="29" t="str">
        <f t="shared" si="69"/>
        <v/>
      </c>
      <c r="W300" s="29" t="str">
        <f t="shared" si="70"/>
        <v/>
      </c>
      <c r="X300" s="29" t="str">
        <f t="shared" si="71"/>
        <v/>
      </c>
      <c r="Z300" s="29">
        <f t="shared" si="64"/>
        <v>0</v>
      </c>
      <c r="AA300" s="29" t="str">
        <f t="shared" si="65"/>
        <v/>
      </c>
      <c r="AB300" s="29" t="str">
        <f t="shared" si="66"/>
        <v/>
      </c>
      <c r="AC300" s="29" t="str">
        <f t="shared" si="67"/>
        <v/>
      </c>
    </row>
    <row r="301" spans="1:29" ht="15">
      <c r="A301" s="49"/>
      <c r="B301" s="18">
        <f>IF(ISNUMBER('10'!A27),'10'!A27,"")</f>
        <v>41937</v>
      </c>
      <c r="C301" s="12" t="str">
        <f>'11'!B26</f>
        <v>M</v>
      </c>
      <c r="D301" s="12">
        <f>IF(ISNUMBER('10'!C27),'10'!C27,"")</f>
        <v>12.9</v>
      </c>
      <c r="E301" s="42">
        <f t="shared" si="61"/>
        <v>10</v>
      </c>
      <c r="F301" s="12" t="str">
        <f>'10'!E27</f>
        <v>SSW</v>
      </c>
      <c r="G301" s="12" t="str">
        <f>IF(ISNUMBER('10'!F57),'10'!F57,"")</f>
        <v/>
      </c>
      <c r="H301" s="12">
        <f>'10'!G27</f>
        <v>10</v>
      </c>
      <c r="I301" s="41">
        <f t="shared" si="72"/>
        <v>2.9000000000000004</v>
      </c>
      <c r="P301" s="15">
        <f t="shared" si="62"/>
        <v>22.234693877551031</v>
      </c>
      <c r="Q301" s="16">
        <v>40</v>
      </c>
      <c r="R301" s="16">
        <v>50</v>
      </c>
      <c r="S301" s="44">
        <f t="shared" si="63"/>
        <v>10</v>
      </c>
      <c r="U301" s="29">
        <f t="shared" si="68"/>
        <v>2.9000000000000004</v>
      </c>
      <c r="V301" s="29" t="str">
        <f t="shared" si="69"/>
        <v/>
      </c>
      <c r="W301" s="29" t="str">
        <f t="shared" si="70"/>
        <v/>
      </c>
      <c r="X301" s="29" t="str">
        <f t="shared" si="71"/>
        <v/>
      </c>
      <c r="Z301" s="29">
        <f t="shared" si="64"/>
        <v>0</v>
      </c>
      <c r="AA301" s="29" t="str">
        <f t="shared" si="65"/>
        <v/>
      </c>
      <c r="AB301" s="29" t="str">
        <f t="shared" si="66"/>
        <v/>
      </c>
      <c r="AC301" s="29" t="str">
        <f t="shared" si="67"/>
        <v/>
      </c>
    </row>
    <row r="302" spans="1:29" ht="15">
      <c r="A302" s="49"/>
      <c r="B302" s="18">
        <f>IF(ISNUMBER('10'!A28),'10'!A28,"")</f>
        <v>41938</v>
      </c>
      <c r="C302" s="12" t="str">
        <f>'11'!B27</f>
        <v>Tu</v>
      </c>
      <c r="D302" s="12">
        <f>IF(ISNUMBER('10'!C28),'10'!C28,"")</f>
        <v>15</v>
      </c>
      <c r="E302" s="42">
        <f t="shared" si="61"/>
        <v>10</v>
      </c>
      <c r="F302" s="12" t="str">
        <f>'10'!E28</f>
        <v>SSW</v>
      </c>
      <c r="G302" s="12" t="str">
        <f>IF(ISNUMBER('10'!F58),'10'!F58,"")</f>
        <v/>
      </c>
      <c r="H302" s="12">
        <f>'10'!G28</f>
        <v>8</v>
      </c>
      <c r="I302" s="41">
        <f t="shared" si="72"/>
        <v>7</v>
      </c>
      <c r="P302" s="15">
        <f t="shared" si="62"/>
        <v>22.234693877551031</v>
      </c>
      <c r="Q302" s="16">
        <v>40</v>
      </c>
      <c r="R302" s="16">
        <v>50</v>
      </c>
      <c r="S302" s="44">
        <f t="shared" si="63"/>
        <v>10</v>
      </c>
      <c r="U302" s="29">
        <f t="shared" si="68"/>
        <v>7</v>
      </c>
      <c r="V302" s="29" t="str">
        <f t="shared" si="69"/>
        <v/>
      </c>
      <c r="W302" s="29" t="str">
        <f t="shared" si="70"/>
        <v/>
      </c>
      <c r="X302" s="29" t="str">
        <f t="shared" si="71"/>
        <v/>
      </c>
      <c r="Z302" s="29">
        <f t="shared" si="64"/>
        <v>0</v>
      </c>
      <c r="AA302" s="29" t="str">
        <f t="shared" si="65"/>
        <v/>
      </c>
      <c r="AB302" s="29" t="str">
        <f t="shared" si="66"/>
        <v/>
      </c>
      <c r="AC302" s="29" t="str">
        <f t="shared" si="67"/>
        <v/>
      </c>
    </row>
    <row r="303" spans="1:29" ht="15">
      <c r="A303" s="49"/>
      <c r="B303" s="18">
        <f>IF(ISNUMBER('10'!A29),'10'!A29,"")</f>
        <v>41939</v>
      </c>
      <c r="C303" s="12" t="str">
        <f>'11'!B28</f>
        <v>W</v>
      </c>
      <c r="D303" s="12">
        <f>IF(ISNUMBER('10'!C29),'10'!C29,"")</f>
        <v>37.9</v>
      </c>
      <c r="E303" s="42">
        <f t="shared" si="61"/>
        <v>10</v>
      </c>
      <c r="F303" s="12" t="str">
        <f>'10'!E29</f>
        <v>SSW</v>
      </c>
      <c r="G303" s="12" t="str">
        <f>IF(ISNUMBER('10'!F59),'10'!F59,"")</f>
        <v/>
      </c>
      <c r="H303" s="12">
        <f>'10'!G29</f>
        <v>13</v>
      </c>
      <c r="I303" s="41">
        <f t="shared" si="72"/>
        <v>24.9</v>
      </c>
      <c r="P303" s="15">
        <f t="shared" si="62"/>
        <v>22.234693877551031</v>
      </c>
      <c r="Q303" s="16">
        <v>40</v>
      </c>
      <c r="R303" s="16">
        <v>50</v>
      </c>
      <c r="S303" s="44">
        <f t="shared" si="63"/>
        <v>10</v>
      </c>
      <c r="U303" s="29" t="str">
        <f t="shared" si="68"/>
        <v/>
      </c>
      <c r="V303" s="29" t="str">
        <f t="shared" si="69"/>
        <v/>
      </c>
      <c r="W303" s="29">
        <f t="shared" si="70"/>
        <v>24.9</v>
      </c>
      <c r="X303" s="29" t="str">
        <f t="shared" si="71"/>
        <v/>
      </c>
      <c r="Z303" s="29">
        <f t="shared" si="64"/>
        <v>0</v>
      </c>
      <c r="AA303" s="29" t="str">
        <f t="shared" si="65"/>
        <v/>
      </c>
      <c r="AB303" s="29" t="str">
        <f t="shared" si="66"/>
        <v/>
      </c>
      <c r="AC303" s="29" t="str">
        <f t="shared" si="67"/>
        <v/>
      </c>
    </row>
    <row r="304" spans="1:29" ht="15">
      <c r="A304" s="49"/>
      <c r="B304" s="18">
        <f>IF(ISNUMBER('10'!A30),'10'!A30,"")</f>
        <v>41940</v>
      </c>
      <c r="C304" s="12" t="str">
        <f>'11'!B29</f>
        <v>Th</v>
      </c>
      <c r="D304" s="12">
        <f>IF(ISNUMBER('10'!C30),'10'!C30,"")</f>
        <v>36.700000000000003</v>
      </c>
      <c r="E304" s="42">
        <f t="shared" si="61"/>
        <v>10</v>
      </c>
      <c r="F304" s="12" t="str">
        <f>'10'!E30</f>
        <v>SSW</v>
      </c>
      <c r="G304" s="12" t="str">
        <f>IF(ISNUMBER('10'!F60),'10'!F60,"")</f>
        <v/>
      </c>
      <c r="H304" s="12">
        <f>'10'!G30</f>
        <v>0</v>
      </c>
      <c r="I304" s="41">
        <f t="shared" si="72"/>
        <v>36.700000000000003</v>
      </c>
      <c r="P304" s="15">
        <f t="shared" si="62"/>
        <v>22.234693877551031</v>
      </c>
      <c r="Q304" s="16">
        <v>40</v>
      </c>
      <c r="R304" s="16">
        <v>50</v>
      </c>
      <c r="S304" s="44">
        <f t="shared" si="63"/>
        <v>10</v>
      </c>
      <c r="U304" s="29" t="str">
        <f t="shared" si="68"/>
        <v/>
      </c>
      <c r="V304" s="29" t="str">
        <f t="shared" si="69"/>
        <v/>
      </c>
      <c r="W304" s="29">
        <f t="shared" si="70"/>
        <v>36.700000000000003</v>
      </c>
      <c r="X304" s="29" t="str">
        <f t="shared" si="71"/>
        <v/>
      </c>
      <c r="Z304" s="29">
        <f t="shared" si="64"/>
        <v>0</v>
      </c>
      <c r="AA304" s="29" t="str">
        <f t="shared" si="65"/>
        <v/>
      </c>
      <c r="AB304" s="29" t="str">
        <f t="shared" si="66"/>
        <v/>
      </c>
      <c r="AC304" s="29" t="str">
        <f t="shared" si="67"/>
        <v/>
      </c>
    </row>
    <row r="305" spans="1:29" ht="15">
      <c r="A305" s="49"/>
      <c r="B305" s="18">
        <f>IF(ISNUMBER('10'!A31),'10'!A31,"")</f>
        <v>41941</v>
      </c>
      <c r="C305" s="12" t="str">
        <f>'11'!B30</f>
        <v>F</v>
      </c>
      <c r="D305" s="12">
        <f>IF(ISNUMBER('10'!C31),'10'!C31,"")</f>
        <v>15.8</v>
      </c>
      <c r="E305" s="42">
        <f t="shared" si="61"/>
        <v>10</v>
      </c>
      <c r="F305" s="12" t="str">
        <f>'10'!E31</f>
        <v>NE</v>
      </c>
      <c r="G305" s="12" t="str">
        <f>IF(ISNUMBER('10'!F61),'10'!F61,"")</f>
        <v/>
      </c>
      <c r="H305" s="12">
        <f>'10'!G31</f>
        <v>0</v>
      </c>
      <c r="I305" s="41">
        <f t="shared" si="72"/>
        <v>15.8</v>
      </c>
      <c r="P305" s="15">
        <f t="shared" si="62"/>
        <v>22.234693877551031</v>
      </c>
      <c r="Q305" s="16">
        <v>40</v>
      </c>
      <c r="R305" s="16">
        <v>50</v>
      </c>
      <c r="S305" s="44">
        <f t="shared" si="63"/>
        <v>3</v>
      </c>
      <c r="U305" s="29">
        <f t="shared" si="68"/>
        <v>15.8</v>
      </c>
      <c r="V305" s="29" t="str">
        <f t="shared" si="69"/>
        <v/>
      </c>
      <c r="W305" s="29" t="str">
        <f t="shared" si="70"/>
        <v/>
      </c>
      <c r="X305" s="29" t="str">
        <f t="shared" si="71"/>
        <v/>
      </c>
      <c r="Z305" s="29">
        <f t="shared" si="64"/>
        <v>0</v>
      </c>
      <c r="AA305" s="29" t="str">
        <f t="shared" si="65"/>
        <v/>
      </c>
      <c r="AB305" s="29" t="str">
        <f t="shared" si="66"/>
        <v/>
      </c>
      <c r="AC305" s="29" t="str">
        <f t="shared" si="67"/>
        <v/>
      </c>
    </row>
    <row r="306" spans="1:29" ht="15">
      <c r="A306" s="49"/>
      <c r="B306" s="18">
        <f>IF(ISNUMBER('10'!A32),'10'!A32,"")</f>
        <v>41942</v>
      </c>
      <c r="C306" s="12" t="str">
        <f>'11'!B31</f>
        <v>Sa</v>
      </c>
      <c r="D306" s="12">
        <f>IF(ISNUMBER('10'!C32),'10'!C32,"")</f>
        <v>48.3</v>
      </c>
      <c r="E306" s="42">
        <f t="shared" si="61"/>
        <v>10</v>
      </c>
      <c r="F306" s="12" t="str">
        <f>'10'!E32</f>
        <v>S</v>
      </c>
      <c r="G306" s="12" t="str">
        <f>IF(ISNUMBER('10'!F62),'10'!F62,"")</f>
        <v/>
      </c>
      <c r="H306" s="12">
        <f>'10'!G32</f>
        <v>0</v>
      </c>
      <c r="I306" s="41">
        <f t="shared" si="72"/>
        <v>48.3</v>
      </c>
      <c r="P306" s="15">
        <f t="shared" si="62"/>
        <v>22.234693877551031</v>
      </c>
      <c r="Q306" s="16">
        <v>40</v>
      </c>
      <c r="R306" s="16">
        <v>50</v>
      </c>
      <c r="S306" s="44">
        <f t="shared" si="63"/>
        <v>9</v>
      </c>
      <c r="U306" s="29" t="str">
        <f t="shared" si="68"/>
        <v/>
      </c>
      <c r="V306" s="29" t="str">
        <f t="shared" si="69"/>
        <v/>
      </c>
      <c r="W306" s="29">
        <f t="shared" si="70"/>
        <v>48.3</v>
      </c>
      <c r="X306" s="29" t="str">
        <f t="shared" si="71"/>
        <v/>
      </c>
      <c r="Z306" s="29">
        <f t="shared" si="64"/>
        <v>0</v>
      </c>
      <c r="AA306" s="29" t="str">
        <f t="shared" si="65"/>
        <v/>
      </c>
      <c r="AB306" s="29" t="str">
        <f t="shared" si="66"/>
        <v/>
      </c>
      <c r="AC306" s="29" t="str">
        <f t="shared" si="67"/>
        <v/>
      </c>
    </row>
    <row r="307" spans="1:29" ht="15">
      <c r="A307" s="49"/>
      <c r="B307" s="18">
        <f>IF(ISNUMBER('10'!A33),'10'!A33,"")</f>
        <v>41943</v>
      </c>
      <c r="C307" s="12" t="str">
        <f>'11'!B32</f>
        <v>Su</v>
      </c>
      <c r="D307" s="12">
        <f>IF(ISNUMBER('10'!C33),'10'!C33,"")</f>
        <v>59.6</v>
      </c>
      <c r="E307" s="42">
        <f t="shared" si="61"/>
        <v>10</v>
      </c>
      <c r="F307" s="12" t="str">
        <f>'10'!E33</f>
        <v>S</v>
      </c>
      <c r="G307" s="12" t="str">
        <f>IF(ISNUMBER('10'!F63),'10'!F63,"")</f>
        <v/>
      </c>
      <c r="H307" s="12">
        <f>'10'!G33</f>
        <v>38</v>
      </c>
      <c r="I307" s="41">
        <f t="shared" si="72"/>
        <v>21.6</v>
      </c>
      <c r="P307" s="15">
        <f t="shared" si="62"/>
        <v>22.234693877551031</v>
      </c>
      <c r="Q307" s="16">
        <v>40</v>
      </c>
      <c r="R307" s="16">
        <v>50</v>
      </c>
      <c r="S307" s="44">
        <f t="shared" si="63"/>
        <v>9</v>
      </c>
      <c r="U307" s="29" t="str">
        <f t="shared" si="68"/>
        <v/>
      </c>
      <c r="V307" s="29" t="str">
        <f t="shared" si="69"/>
        <v/>
      </c>
      <c r="W307" s="29" t="str">
        <f t="shared" si="70"/>
        <v/>
      </c>
      <c r="X307" s="29">
        <f t="shared" si="71"/>
        <v>21.6</v>
      </c>
      <c r="Z307" s="29" t="str">
        <f t="shared" si="64"/>
        <v/>
      </c>
      <c r="AA307" s="29">
        <f t="shared" si="65"/>
        <v>0</v>
      </c>
      <c r="AB307" s="29" t="str">
        <f t="shared" si="66"/>
        <v/>
      </c>
      <c r="AC307" s="29" t="str">
        <f t="shared" si="67"/>
        <v/>
      </c>
    </row>
    <row r="308" spans="1:29" ht="15">
      <c r="A308" s="49" t="s">
        <v>64</v>
      </c>
      <c r="B308" s="18">
        <f>IF(ISNUMBER('11'!A3),'11'!A3,"")</f>
        <v>41944</v>
      </c>
      <c r="C308" s="12" t="str">
        <f>'11'!B3</f>
        <v>Sa</v>
      </c>
      <c r="D308" s="12">
        <f>IF(ISNUMBER('11'!C3),'11'!C3,"")</f>
        <v>19.2</v>
      </c>
      <c r="E308" s="42">
        <f t="shared" si="61"/>
        <v>11</v>
      </c>
      <c r="F308" s="12" t="str">
        <f>'11'!E3</f>
        <v>SSW</v>
      </c>
      <c r="G308" s="12"/>
      <c r="H308" s="12">
        <f>'11'!G3</f>
        <v>15</v>
      </c>
      <c r="I308" s="41">
        <f t="shared" si="72"/>
        <v>4.1999999999999993</v>
      </c>
      <c r="P308" s="15">
        <f t="shared" si="62"/>
        <v>22.234693877551031</v>
      </c>
      <c r="Q308" s="16">
        <v>40</v>
      </c>
      <c r="R308" s="16">
        <v>50</v>
      </c>
      <c r="S308" s="44">
        <f t="shared" si="63"/>
        <v>10</v>
      </c>
      <c r="U308" s="29">
        <f t="shared" si="68"/>
        <v>4.1999999999999993</v>
      </c>
      <c r="V308" s="29" t="str">
        <f t="shared" si="69"/>
        <v/>
      </c>
      <c r="W308" s="29" t="str">
        <f t="shared" si="70"/>
        <v/>
      </c>
      <c r="X308" s="29" t="str">
        <f t="shared" si="71"/>
        <v/>
      </c>
      <c r="Z308" s="29">
        <f t="shared" si="64"/>
        <v>0</v>
      </c>
      <c r="AA308" s="29" t="str">
        <f t="shared" si="65"/>
        <v/>
      </c>
      <c r="AB308" s="29" t="str">
        <f t="shared" si="66"/>
        <v/>
      </c>
      <c r="AC308" s="29" t="str">
        <f t="shared" si="67"/>
        <v/>
      </c>
    </row>
    <row r="309" spans="1:29" ht="15">
      <c r="A309" s="49"/>
      <c r="B309" s="18">
        <f>IF(ISNUMBER('11'!A4),'11'!A4,"")</f>
        <v>41945</v>
      </c>
      <c r="C309" s="12" t="str">
        <f>'11'!B4</f>
        <v>Su</v>
      </c>
      <c r="D309" s="12">
        <f>IF(ISNUMBER('11'!C4),'11'!C4,"")</f>
        <v>16.600000000000001</v>
      </c>
      <c r="E309" s="42">
        <f t="shared" si="61"/>
        <v>11</v>
      </c>
      <c r="F309" s="12" t="str">
        <f>'11'!E4</f>
        <v>SW</v>
      </c>
      <c r="G309" s="12"/>
      <c r="H309" s="12">
        <f>'11'!G4</f>
        <v>10</v>
      </c>
      <c r="I309" s="41">
        <f t="shared" si="72"/>
        <v>6.6000000000000014</v>
      </c>
      <c r="P309" s="15">
        <f t="shared" si="62"/>
        <v>22.234693877551031</v>
      </c>
      <c r="Q309" s="16">
        <v>40</v>
      </c>
      <c r="R309" s="16">
        <v>50</v>
      </c>
      <c r="S309" s="44">
        <f t="shared" si="63"/>
        <v>11</v>
      </c>
      <c r="U309" s="29">
        <f t="shared" si="68"/>
        <v>6.6000000000000014</v>
      </c>
      <c r="V309" s="29" t="str">
        <f t="shared" si="69"/>
        <v/>
      </c>
      <c r="W309" s="29" t="str">
        <f t="shared" si="70"/>
        <v/>
      </c>
      <c r="X309" s="29" t="str">
        <f t="shared" si="71"/>
        <v/>
      </c>
      <c r="Z309" s="29">
        <f t="shared" si="64"/>
        <v>0</v>
      </c>
      <c r="AA309" s="29" t="str">
        <f t="shared" si="65"/>
        <v/>
      </c>
      <c r="AB309" s="29" t="str">
        <f t="shared" si="66"/>
        <v/>
      </c>
      <c r="AC309" s="29" t="str">
        <f t="shared" si="67"/>
        <v/>
      </c>
    </row>
    <row r="310" spans="1:29" ht="15">
      <c r="A310" s="49"/>
      <c r="B310" s="18">
        <f>IF(ISNUMBER('11'!A5),'11'!A5,"")</f>
        <v>41946</v>
      </c>
      <c r="C310" s="12" t="str">
        <f>'11'!B5</f>
        <v>M</v>
      </c>
      <c r="D310" s="12">
        <f>IF(ISNUMBER('11'!C5),'11'!C5,"")</f>
        <v>32.1</v>
      </c>
      <c r="E310" s="42">
        <f t="shared" si="61"/>
        <v>11</v>
      </c>
      <c r="F310" s="12" t="str">
        <f>'11'!E5</f>
        <v>SSW</v>
      </c>
      <c r="G310" s="12"/>
      <c r="H310" s="12">
        <f>'11'!G5</f>
        <v>10</v>
      </c>
      <c r="I310" s="41">
        <f t="shared" si="72"/>
        <v>22.1</v>
      </c>
      <c r="P310" s="15">
        <f t="shared" si="62"/>
        <v>22.234693877551031</v>
      </c>
      <c r="Q310" s="16">
        <v>40</v>
      </c>
      <c r="R310" s="16">
        <v>50</v>
      </c>
      <c r="S310" s="44">
        <f t="shared" si="63"/>
        <v>10</v>
      </c>
      <c r="U310" s="29" t="str">
        <f t="shared" si="68"/>
        <v/>
      </c>
      <c r="V310" s="29" t="str">
        <f t="shared" si="69"/>
        <v/>
      </c>
      <c r="W310" s="29">
        <f t="shared" si="70"/>
        <v>22.1</v>
      </c>
      <c r="X310" s="29" t="str">
        <f t="shared" si="71"/>
        <v/>
      </c>
      <c r="Z310" s="29">
        <f t="shared" si="64"/>
        <v>0</v>
      </c>
      <c r="AA310" s="29" t="str">
        <f t="shared" si="65"/>
        <v/>
      </c>
      <c r="AB310" s="29" t="str">
        <f t="shared" si="66"/>
        <v/>
      </c>
      <c r="AC310" s="29" t="str">
        <f t="shared" si="67"/>
        <v/>
      </c>
    </row>
    <row r="311" spans="1:29" ht="15">
      <c r="A311" s="49"/>
      <c r="B311" s="18">
        <f>IF(ISNUMBER('11'!A6),'11'!A6,"")</f>
        <v>41947</v>
      </c>
      <c r="C311" s="12" t="str">
        <f>'11'!B6</f>
        <v>Tu</v>
      </c>
      <c r="D311" s="12">
        <f>IF(ISNUMBER('11'!C6),'11'!C6,"")</f>
        <v>28.8</v>
      </c>
      <c r="E311" s="42">
        <f t="shared" si="61"/>
        <v>11</v>
      </c>
      <c r="F311" s="12" t="str">
        <f>'11'!E6</f>
        <v>WNW</v>
      </c>
      <c r="G311" s="12"/>
      <c r="H311" s="12">
        <f>'11'!G6</f>
        <v>26</v>
      </c>
      <c r="I311" s="41">
        <f t="shared" si="72"/>
        <v>2.8000000000000007</v>
      </c>
      <c r="P311" s="15">
        <f t="shared" si="62"/>
        <v>22.234693877551031</v>
      </c>
      <c r="Q311" s="16">
        <v>40</v>
      </c>
      <c r="R311" s="16">
        <v>50</v>
      </c>
      <c r="S311" s="44">
        <f t="shared" si="63"/>
        <v>14</v>
      </c>
      <c r="U311" s="29">
        <f t="shared" si="68"/>
        <v>2.8000000000000007</v>
      </c>
      <c r="V311" s="29" t="str">
        <f t="shared" si="69"/>
        <v/>
      </c>
      <c r="W311" s="29" t="str">
        <f t="shared" si="70"/>
        <v/>
      </c>
      <c r="X311" s="29" t="str">
        <f t="shared" si="71"/>
        <v/>
      </c>
      <c r="Z311" s="29">
        <f t="shared" si="64"/>
        <v>0</v>
      </c>
      <c r="AA311" s="29" t="str">
        <f t="shared" si="65"/>
        <v/>
      </c>
      <c r="AB311" s="29" t="str">
        <f t="shared" si="66"/>
        <v/>
      </c>
      <c r="AC311" s="29" t="str">
        <f t="shared" si="67"/>
        <v/>
      </c>
    </row>
    <row r="312" spans="1:29" ht="15">
      <c r="A312" s="49"/>
      <c r="B312" s="18">
        <f>IF(ISNUMBER('11'!A7),'11'!A7,"")</f>
        <v>41948</v>
      </c>
      <c r="C312" s="12" t="str">
        <f>'11'!B7</f>
        <v>W</v>
      </c>
      <c r="D312" s="12">
        <f>IF(ISNUMBER('11'!C7),'11'!C7,"")</f>
        <v>30.4</v>
      </c>
      <c r="E312" s="42">
        <f t="shared" si="61"/>
        <v>11</v>
      </c>
      <c r="F312" s="12" t="str">
        <f>'11'!E7</f>
        <v>NNW</v>
      </c>
      <c r="G312" s="12"/>
      <c r="H312" s="12">
        <f>'11'!G7</f>
        <v>70</v>
      </c>
      <c r="I312" s="41">
        <f t="shared" si="72"/>
        <v>-39.6</v>
      </c>
      <c r="P312" s="15">
        <f t="shared" si="62"/>
        <v>22.234693877551031</v>
      </c>
      <c r="Q312" s="16">
        <v>40</v>
      </c>
      <c r="R312" s="16">
        <v>50</v>
      </c>
      <c r="S312" s="44">
        <f t="shared" si="63"/>
        <v>16</v>
      </c>
      <c r="U312" s="29">
        <f t="shared" si="68"/>
        <v>-39.6</v>
      </c>
      <c r="V312" s="29" t="str">
        <f t="shared" si="69"/>
        <v/>
      </c>
      <c r="W312" s="29" t="str">
        <f t="shared" si="70"/>
        <v/>
      </c>
      <c r="X312" s="29" t="str">
        <f t="shared" si="71"/>
        <v/>
      </c>
      <c r="Z312" s="29">
        <f t="shared" si="64"/>
        <v>0</v>
      </c>
      <c r="AA312" s="29" t="str">
        <f t="shared" si="65"/>
        <v/>
      </c>
      <c r="AB312" s="29" t="str">
        <f t="shared" si="66"/>
        <v/>
      </c>
      <c r="AC312" s="29" t="str">
        <f t="shared" si="67"/>
        <v/>
      </c>
    </row>
    <row r="313" spans="1:29" ht="15">
      <c r="A313" s="49"/>
      <c r="B313" s="18">
        <f>IF(ISNUMBER('11'!A8),'11'!A8,"")</f>
        <v>41949</v>
      </c>
      <c r="C313" s="12" t="str">
        <f>'11'!B8</f>
        <v>Th</v>
      </c>
      <c r="D313" s="12">
        <f>IF(ISNUMBER('11'!C8),'11'!C8,"")</f>
        <v>46.3</v>
      </c>
      <c r="E313" s="42">
        <f t="shared" si="61"/>
        <v>11</v>
      </c>
      <c r="F313" s="12" t="str">
        <f>'11'!E8</f>
        <v>SSE</v>
      </c>
      <c r="G313" s="12"/>
      <c r="H313" s="12">
        <f>'11'!G8</f>
        <v>67</v>
      </c>
      <c r="I313" s="41">
        <f t="shared" si="72"/>
        <v>-20.700000000000003</v>
      </c>
      <c r="P313" s="15">
        <f t="shared" si="62"/>
        <v>22.234693877551031</v>
      </c>
      <c r="Q313" s="16">
        <v>40</v>
      </c>
      <c r="R313" s="16">
        <v>50</v>
      </c>
      <c r="S313" s="44">
        <f t="shared" si="63"/>
        <v>8</v>
      </c>
      <c r="U313" s="29">
        <f t="shared" si="68"/>
        <v>-20.700000000000003</v>
      </c>
      <c r="V313" s="29" t="str">
        <f t="shared" si="69"/>
        <v/>
      </c>
      <c r="W313" s="29" t="str">
        <f t="shared" si="70"/>
        <v/>
      </c>
      <c r="X313" s="29" t="str">
        <f t="shared" si="71"/>
        <v/>
      </c>
      <c r="Z313" s="29">
        <f t="shared" si="64"/>
        <v>0</v>
      </c>
      <c r="AA313" s="29" t="str">
        <f t="shared" si="65"/>
        <v/>
      </c>
      <c r="AB313" s="29" t="str">
        <f t="shared" si="66"/>
        <v/>
      </c>
      <c r="AC313" s="29" t="str">
        <f t="shared" si="67"/>
        <v/>
      </c>
    </row>
    <row r="314" spans="1:29" ht="15">
      <c r="A314" s="49"/>
      <c r="B314" s="18">
        <f>IF(ISNUMBER('11'!A9),'11'!A9,"")</f>
        <v>41950</v>
      </c>
      <c r="C314" s="12" t="str">
        <f>'11'!B9</f>
        <v>F</v>
      </c>
      <c r="D314" s="12">
        <f>IF(ISNUMBER('11'!C9),'11'!C9,"")</f>
        <v>31.7</v>
      </c>
      <c r="E314" s="42">
        <f t="shared" si="61"/>
        <v>11</v>
      </c>
      <c r="F314" s="12" t="str">
        <f>'11'!E9</f>
        <v>SSW</v>
      </c>
      <c r="G314" s="12"/>
      <c r="H314" s="12">
        <f>'11'!G9</f>
        <v>9</v>
      </c>
      <c r="I314" s="41">
        <f t="shared" si="72"/>
        <v>22.7</v>
      </c>
      <c r="P314" s="15">
        <f t="shared" si="62"/>
        <v>22.234693877551031</v>
      </c>
      <c r="Q314" s="16">
        <v>40</v>
      </c>
      <c r="R314" s="16">
        <v>50</v>
      </c>
      <c r="S314" s="44">
        <f t="shared" si="63"/>
        <v>10</v>
      </c>
      <c r="U314" s="29" t="str">
        <f t="shared" si="68"/>
        <v/>
      </c>
      <c r="V314" s="29" t="str">
        <f t="shared" si="69"/>
        <v/>
      </c>
      <c r="W314" s="29">
        <f t="shared" si="70"/>
        <v>22.7</v>
      </c>
      <c r="X314" s="29" t="str">
        <f t="shared" si="71"/>
        <v/>
      </c>
      <c r="Z314" s="29">
        <f t="shared" si="64"/>
        <v>0</v>
      </c>
      <c r="AA314" s="29" t="str">
        <f t="shared" si="65"/>
        <v/>
      </c>
      <c r="AB314" s="29" t="str">
        <f t="shared" si="66"/>
        <v/>
      </c>
      <c r="AC314" s="29" t="str">
        <f t="shared" si="67"/>
        <v/>
      </c>
    </row>
    <row r="315" spans="1:29" ht="15">
      <c r="A315" s="49"/>
      <c r="B315" s="18">
        <f>IF(ISNUMBER('11'!A10),'11'!A10,"")</f>
        <v>41951</v>
      </c>
      <c r="C315" s="12" t="str">
        <f>'11'!B10</f>
        <v>Sa</v>
      </c>
      <c r="D315" s="12">
        <f>IF(ISNUMBER('11'!C10),'11'!C10,"")</f>
        <v>14.6</v>
      </c>
      <c r="E315" s="42">
        <f t="shared" si="61"/>
        <v>11</v>
      </c>
      <c r="F315" s="12" t="str">
        <f>'11'!E10</f>
        <v>SSW</v>
      </c>
      <c r="G315" s="12"/>
      <c r="H315" s="12">
        <f>'11'!G10</f>
        <v>20</v>
      </c>
      <c r="I315" s="41">
        <f t="shared" si="72"/>
        <v>-5.4</v>
      </c>
      <c r="P315" s="15">
        <f t="shared" si="62"/>
        <v>22.234693877551031</v>
      </c>
      <c r="Q315" s="16">
        <v>40</v>
      </c>
      <c r="R315" s="16">
        <v>50</v>
      </c>
      <c r="S315" s="44">
        <f t="shared" si="63"/>
        <v>10</v>
      </c>
      <c r="U315" s="29">
        <f t="shared" si="68"/>
        <v>-5.4</v>
      </c>
      <c r="V315" s="29" t="str">
        <f t="shared" si="69"/>
        <v/>
      </c>
      <c r="W315" s="29" t="str">
        <f t="shared" si="70"/>
        <v/>
      </c>
      <c r="X315" s="29" t="str">
        <f t="shared" si="71"/>
        <v/>
      </c>
      <c r="Z315" s="29">
        <f t="shared" si="64"/>
        <v>0</v>
      </c>
      <c r="AA315" s="29" t="str">
        <f t="shared" si="65"/>
        <v/>
      </c>
      <c r="AB315" s="29" t="str">
        <f t="shared" si="66"/>
        <v/>
      </c>
      <c r="AC315" s="29" t="str">
        <f t="shared" si="67"/>
        <v/>
      </c>
    </row>
    <row r="316" spans="1:29" ht="15">
      <c r="A316" s="49"/>
      <c r="B316" s="18">
        <f>IF(ISNUMBER('11'!A11),'11'!A11,"")</f>
        <v>41952</v>
      </c>
      <c r="C316" s="12" t="str">
        <f>'11'!B11</f>
        <v>Su</v>
      </c>
      <c r="D316" s="12">
        <f>IF(ISNUMBER('11'!C11),'11'!C11,"")</f>
        <v>26.3</v>
      </c>
      <c r="E316" s="42">
        <f t="shared" si="61"/>
        <v>11</v>
      </c>
      <c r="F316" s="12" t="str">
        <f>'11'!E11</f>
        <v>SSW</v>
      </c>
      <c r="G316" s="12"/>
      <c r="H316" s="12">
        <f>'11'!G11</f>
        <v>65</v>
      </c>
      <c r="I316" s="41">
        <f t="shared" si="72"/>
        <v>-38.700000000000003</v>
      </c>
      <c r="P316" s="15">
        <f t="shared" si="62"/>
        <v>22.234693877551031</v>
      </c>
      <c r="Q316" s="16">
        <v>40</v>
      </c>
      <c r="R316" s="16">
        <v>50</v>
      </c>
      <c r="S316" s="44">
        <f t="shared" si="63"/>
        <v>10</v>
      </c>
      <c r="U316" s="29">
        <f t="shared" si="68"/>
        <v>-38.700000000000003</v>
      </c>
      <c r="V316" s="29" t="str">
        <f t="shared" si="69"/>
        <v/>
      </c>
      <c r="W316" s="29" t="str">
        <f t="shared" si="70"/>
        <v/>
      </c>
      <c r="X316" s="29" t="str">
        <f t="shared" si="71"/>
        <v/>
      </c>
      <c r="Z316" s="29">
        <f t="shared" si="64"/>
        <v>0</v>
      </c>
      <c r="AA316" s="29" t="str">
        <f t="shared" si="65"/>
        <v/>
      </c>
      <c r="AB316" s="29" t="str">
        <f t="shared" si="66"/>
        <v/>
      </c>
      <c r="AC316" s="29" t="str">
        <f t="shared" si="67"/>
        <v/>
      </c>
    </row>
    <row r="317" spans="1:29" ht="15">
      <c r="A317" s="49"/>
      <c r="B317" s="18">
        <f>IF(ISNUMBER('11'!A12),'11'!A12,"")</f>
        <v>41953</v>
      </c>
      <c r="C317" s="12" t="str">
        <f>'11'!B12</f>
        <v>M</v>
      </c>
      <c r="D317" s="12">
        <f>IF(ISNUMBER('11'!C12),'11'!C12,"")</f>
        <v>34.200000000000003</v>
      </c>
      <c r="E317" s="42">
        <f t="shared" si="61"/>
        <v>11</v>
      </c>
      <c r="F317" s="12" t="str">
        <f>'11'!E12</f>
        <v>S</v>
      </c>
      <c r="G317" s="12"/>
      <c r="H317" s="12">
        <f>'11'!G12</f>
        <v>39</v>
      </c>
      <c r="I317" s="41">
        <f t="shared" si="72"/>
        <v>-4.7999999999999972</v>
      </c>
      <c r="P317" s="15">
        <f t="shared" si="62"/>
        <v>22.234693877551031</v>
      </c>
      <c r="Q317" s="16">
        <v>40</v>
      </c>
      <c r="R317" s="16">
        <v>50</v>
      </c>
      <c r="S317" s="44">
        <f t="shared" si="63"/>
        <v>9</v>
      </c>
      <c r="U317" s="29">
        <f t="shared" si="68"/>
        <v>-4.7999999999999972</v>
      </c>
      <c r="V317" s="29" t="str">
        <f t="shared" si="69"/>
        <v/>
      </c>
      <c r="W317" s="29" t="str">
        <f t="shared" si="70"/>
        <v/>
      </c>
      <c r="X317" s="29" t="str">
        <f t="shared" si="71"/>
        <v/>
      </c>
      <c r="Z317" s="29">
        <f t="shared" si="64"/>
        <v>0</v>
      </c>
      <c r="AA317" s="29" t="str">
        <f t="shared" si="65"/>
        <v/>
      </c>
      <c r="AB317" s="29" t="str">
        <f t="shared" si="66"/>
        <v/>
      </c>
      <c r="AC317" s="29" t="str">
        <f t="shared" si="67"/>
        <v/>
      </c>
    </row>
    <row r="318" spans="1:29" ht="15">
      <c r="A318" s="49"/>
      <c r="B318" s="18">
        <f>IF(ISNUMBER('11'!A13),'11'!A13,"")</f>
        <v>41954</v>
      </c>
      <c r="C318" s="12" t="str">
        <f>'11'!B13</f>
        <v>Tu</v>
      </c>
      <c r="D318" s="12">
        <f>IF(ISNUMBER('11'!C13),'11'!C13,"")</f>
        <v>15.8</v>
      </c>
      <c r="E318" s="42">
        <f t="shared" si="61"/>
        <v>11</v>
      </c>
      <c r="F318" s="12" t="str">
        <f>'11'!E13</f>
        <v>SE</v>
      </c>
      <c r="G318" s="12"/>
      <c r="H318" s="12">
        <f>'11'!G13</f>
        <v>24</v>
      </c>
      <c r="I318" s="41">
        <f t="shared" si="72"/>
        <v>-8.1999999999999993</v>
      </c>
      <c r="P318" s="15">
        <f t="shared" si="62"/>
        <v>22.234693877551031</v>
      </c>
      <c r="Q318" s="16">
        <v>40</v>
      </c>
      <c r="R318" s="16">
        <v>50</v>
      </c>
      <c r="S318" s="44">
        <f t="shared" si="63"/>
        <v>7</v>
      </c>
      <c r="U318" s="29">
        <f t="shared" si="68"/>
        <v>-8.1999999999999993</v>
      </c>
      <c r="V318" s="29" t="str">
        <f t="shared" si="69"/>
        <v/>
      </c>
      <c r="W318" s="29" t="str">
        <f t="shared" si="70"/>
        <v/>
      </c>
      <c r="X318" s="29" t="str">
        <f t="shared" si="71"/>
        <v/>
      </c>
      <c r="Z318" s="29">
        <f t="shared" si="64"/>
        <v>0</v>
      </c>
      <c r="AA318" s="29" t="str">
        <f t="shared" si="65"/>
        <v/>
      </c>
      <c r="AB318" s="29" t="str">
        <f t="shared" si="66"/>
        <v/>
      </c>
      <c r="AC318" s="29" t="str">
        <f t="shared" si="67"/>
        <v/>
      </c>
    </row>
    <row r="319" spans="1:29" ht="15">
      <c r="A319" s="49"/>
      <c r="B319" s="18">
        <f>IF(ISNUMBER('11'!A14),'11'!A14,"")</f>
        <v>41955</v>
      </c>
      <c r="C319" s="12" t="str">
        <f>'11'!B14</f>
        <v>W</v>
      </c>
      <c r="D319" s="12">
        <f>IF(ISNUMBER('11'!C14),'11'!C14,"")</f>
        <v>22.9</v>
      </c>
      <c r="E319" s="42">
        <f t="shared" si="61"/>
        <v>11</v>
      </c>
      <c r="F319" s="12" t="str">
        <f>'11'!E14</f>
        <v>S</v>
      </c>
      <c r="G319" s="12"/>
      <c r="H319" s="12">
        <f>'11'!G14</f>
        <v>13</v>
      </c>
      <c r="I319" s="41">
        <f t="shared" si="72"/>
        <v>9.8999999999999986</v>
      </c>
      <c r="P319" s="15">
        <f t="shared" si="62"/>
        <v>22.234693877551031</v>
      </c>
      <c r="Q319" s="16">
        <v>40</v>
      </c>
      <c r="R319" s="16">
        <v>50</v>
      </c>
      <c r="S319" s="44">
        <f t="shared" si="63"/>
        <v>9</v>
      </c>
      <c r="U319" s="29">
        <f t="shared" si="68"/>
        <v>9.8999999999999986</v>
      </c>
      <c r="V319" s="29" t="str">
        <f t="shared" si="69"/>
        <v/>
      </c>
      <c r="W319" s="29" t="str">
        <f t="shared" si="70"/>
        <v/>
      </c>
      <c r="X319" s="29" t="str">
        <f t="shared" si="71"/>
        <v/>
      </c>
      <c r="Z319" s="29">
        <f t="shared" si="64"/>
        <v>0</v>
      </c>
      <c r="AA319" s="29" t="str">
        <f t="shared" si="65"/>
        <v/>
      </c>
      <c r="AB319" s="29" t="str">
        <f t="shared" si="66"/>
        <v/>
      </c>
      <c r="AC319" s="29" t="str">
        <f t="shared" si="67"/>
        <v/>
      </c>
    </row>
    <row r="320" spans="1:29" ht="15">
      <c r="A320" s="49"/>
      <c r="B320" s="18">
        <f>IF(ISNUMBER('11'!A15),'11'!A15,"")</f>
        <v>41956</v>
      </c>
      <c r="C320" s="12" t="str">
        <f>'11'!B15</f>
        <v>Th</v>
      </c>
      <c r="D320" s="12">
        <f>IF(ISNUMBER('11'!C15),'11'!C15,"")</f>
        <v>14.6</v>
      </c>
      <c r="E320" s="42">
        <f t="shared" si="61"/>
        <v>11</v>
      </c>
      <c r="F320" s="12" t="str">
        <f>'11'!E15</f>
        <v>SE</v>
      </c>
      <c r="G320" s="12"/>
      <c r="H320" s="12">
        <f>'11'!G15</f>
        <v>17</v>
      </c>
      <c r="I320" s="41">
        <f t="shared" si="72"/>
        <v>-2.4000000000000004</v>
      </c>
      <c r="P320" s="15">
        <f t="shared" si="62"/>
        <v>22.234693877551031</v>
      </c>
      <c r="Q320" s="16">
        <v>40</v>
      </c>
      <c r="R320" s="16">
        <v>50</v>
      </c>
      <c r="S320" s="44">
        <f t="shared" si="63"/>
        <v>7</v>
      </c>
      <c r="U320" s="29">
        <f t="shared" si="68"/>
        <v>-2.4000000000000004</v>
      </c>
      <c r="V320" s="29" t="str">
        <f t="shared" si="69"/>
        <v/>
      </c>
      <c r="W320" s="29" t="str">
        <f t="shared" si="70"/>
        <v/>
      </c>
      <c r="X320" s="29" t="str">
        <f t="shared" si="71"/>
        <v/>
      </c>
      <c r="Z320" s="29">
        <f t="shared" si="64"/>
        <v>0</v>
      </c>
      <c r="AA320" s="29" t="str">
        <f t="shared" si="65"/>
        <v/>
      </c>
      <c r="AB320" s="29" t="str">
        <f t="shared" si="66"/>
        <v/>
      </c>
      <c r="AC320" s="29" t="str">
        <f t="shared" si="67"/>
        <v/>
      </c>
    </row>
    <row r="321" spans="1:29" ht="15">
      <c r="A321" s="49"/>
      <c r="B321" s="18">
        <f>IF(ISNUMBER('11'!A16),'11'!A16,"")</f>
        <v>41957</v>
      </c>
      <c r="C321" s="12" t="str">
        <f>'11'!B16</f>
        <v>F</v>
      </c>
      <c r="D321" s="12">
        <f>IF(ISNUMBER('11'!C16),'11'!C16,"")</f>
        <v>19.2</v>
      </c>
      <c r="E321" s="42">
        <f t="shared" si="61"/>
        <v>11</v>
      </c>
      <c r="F321" s="12" t="str">
        <f>'11'!E16</f>
        <v>S</v>
      </c>
      <c r="G321" s="12"/>
      <c r="H321" s="12">
        <f>'11'!G16</f>
        <v>0</v>
      </c>
      <c r="I321" s="41">
        <f t="shared" si="72"/>
        <v>19.2</v>
      </c>
      <c r="P321" s="15">
        <f t="shared" si="62"/>
        <v>22.234693877551031</v>
      </c>
      <c r="Q321" s="16">
        <v>40</v>
      </c>
      <c r="R321" s="16">
        <v>50</v>
      </c>
      <c r="S321" s="44">
        <f t="shared" si="63"/>
        <v>9</v>
      </c>
      <c r="U321" s="29">
        <f t="shared" si="68"/>
        <v>19.2</v>
      </c>
      <c r="V321" s="29" t="str">
        <f t="shared" si="69"/>
        <v/>
      </c>
      <c r="W321" s="29" t="str">
        <f t="shared" si="70"/>
        <v/>
      </c>
      <c r="X321" s="29" t="str">
        <f t="shared" si="71"/>
        <v/>
      </c>
      <c r="Z321" s="29">
        <f t="shared" si="64"/>
        <v>0</v>
      </c>
      <c r="AA321" s="29" t="str">
        <f t="shared" si="65"/>
        <v/>
      </c>
      <c r="AB321" s="29" t="str">
        <f t="shared" si="66"/>
        <v/>
      </c>
      <c r="AC321" s="29" t="str">
        <f t="shared" si="67"/>
        <v/>
      </c>
    </row>
    <row r="322" spans="1:29" ht="15">
      <c r="A322" s="49"/>
      <c r="B322" s="18">
        <f>IF(ISNUMBER('11'!A17),'11'!A17,"")</f>
        <v>41958</v>
      </c>
      <c r="C322" s="12" t="str">
        <f>'11'!B17</f>
        <v>Sa</v>
      </c>
      <c r="D322" s="12">
        <f>IF(ISNUMBER('11'!C17),'11'!C17,"")</f>
        <v>22.1</v>
      </c>
      <c r="E322" s="42">
        <f t="shared" si="61"/>
        <v>11</v>
      </c>
      <c r="F322" s="12" t="str">
        <f>'11'!E17</f>
        <v>NE</v>
      </c>
      <c r="G322" s="12"/>
      <c r="H322" s="12">
        <f>'11'!G17</f>
        <v>0</v>
      </c>
      <c r="I322" s="41">
        <f t="shared" si="72"/>
        <v>22.1</v>
      </c>
      <c r="P322" s="15">
        <f t="shared" si="62"/>
        <v>22.234693877551031</v>
      </c>
      <c r="Q322" s="16">
        <v>40</v>
      </c>
      <c r="R322" s="16">
        <v>50</v>
      </c>
      <c r="S322" s="44">
        <f t="shared" si="63"/>
        <v>3</v>
      </c>
      <c r="U322" s="29" t="str">
        <f t="shared" si="68"/>
        <v/>
      </c>
      <c r="V322" s="29" t="str">
        <f t="shared" si="69"/>
        <v/>
      </c>
      <c r="W322" s="29">
        <f t="shared" si="70"/>
        <v>22.1</v>
      </c>
      <c r="X322" s="29" t="str">
        <f t="shared" si="71"/>
        <v/>
      </c>
      <c r="Z322" s="29">
        <f t="shared" si="64"/>
        <v>0</v>
      </c>
      <c r="AA322" s="29" t="str">
        <f t="shared" si="65"/>
        <v/>
      </c>
      <c r="AB322" s="29" t="str">
        <f t="shared" si="66"/>
        <v/>
      </c>
      <c r="AC322" s="29" t="str">
        <f t="shared" si="67"/>
        <v/>
      </c>
    </row>
    <row r="323" spans="1:29" ht="15">
      <c r="A323" s="49"/>
      <c r="B323" s="18">
        <f>IF(ISNUMBER('11'!A18),'11'!A18,"")</f>
        <v>41959</v>
      </c>
      <c r="C323" s="12" t="str">
        <f>'11'!B18</f>
        <v>Su</v>
      </c>
      <c r="D323" s="12">
        <f>IF(ISNUMBER('11'!C18),'11'!C18,"")</f>
        <v>16.7</v>
      </c>
      <c r="E323" s="42">
        <f t="shared" si="61"/>
        <v>11</v>
      </c>
      <c r="F323" s="12" t="str">
        <f>'11'!E18</f>
        <v>NNE</v>
      </c>
      <c r="G323" s="12"/>
      <c r="H323" s="12">
        <f>'11'!G18</f>
        <v>0</v>
      </c>
      <c r="I323" s="41">
        <f t="shared" si="72"/>
        <v>16.7</v>
      </c>
      <c r="P323" s="15">
        <f t="shared" si="62"/>
        <v>22.234693877551031</v>
      </c>
      <c r="Q323" s="16">
        <v>40</v>
      </c>
      <c r="R323" s="16">
        <v>50</v>
      </c>
      <c r="S323" s="44">
        <f t="shared" si="63"/>
        <v>2</v>
      </c>
      <c r="U323" s="29">
        <f t="shared" si="68"/>
        <v>16.7</v>
      </c>
      <c r="V323" s="29" t="str">
        <f t="shared" si="69"/>
        <v/>
      </c>
      <c r="W323" s="29" t="str">
        <f t="shared" si="70"/>
        <v/>
      </c>
      <c r="X323" s="29" t="str">
        <f t="shared" si="71"/>
        <v/>
      </c>
      <c r="Z323" s="29">
        <f t="shared" si="64"/>
        <v>0</v>
      </c>
      <c r="AA323" s="29" t="str">
        <f t="shared" si="65"/>
        <v/>
      </c>
      <c r="AB323" s="29" t="str">
        <f t="shared" si="66"/>
        <v/>
      </c>
      <c r="AC323" s="29" t="str">
        <f t="shared" si="67"/>
        <v/>
      </c>
    </row>
    <row r="324" spans="1:29" ht="15">
      <c r="A324" s="49"/>
      <c r="B324" s="18">
        <f>IF(ISNUMBER('11'!A19),'11'!A19,"")</f>
        <v>41960</v>
      </c>
      <c r="C324" s="12" t="str">
        <f>'11'!B19</f>
        <v>M</v>
      </c>
      <c r="D324" s="12">
        <f>IF(ISNUMBER('11'!C19),'11'!C19,"")</f>
        <v>12.5</v>
      </c>
      <c r="E324" s="42">
        <f t="shared" si="61"/>
        <v>11</v>
      </c>
      <c r="F324" s="12" t="str">
        <f>'11'!E19</f>
        <v>ENE</v>
      </c>
      <c r="G324" s="12"/>
      <c r="H324" s="12">
        <f>'11'!G19</f>
        <v>0</v>
      </c>
      <c r="I324" s="41">
        <f t="shared" si="72"/>
        <v>12.5</v>
      </c>
      <c r="P324" s="15">
        <f t="shared" si="62"/>
        <v>22.234693877551031</v>
      </c>
      <c r="Q324" s="16">
        <v>40</v>
      </c>
      <c r="R324" s="16">
        <v>50</v>
      </c>
      <c r="S324" s="44">
        <f t="shared" si="63"/>
        <v>4</v>
      </c>
      <c r="U324" s="29">
        <f t="shared" si="68"/>
        <v>12.5</v>
      </c>
      <c r="V324" s="29" t="str">
        <f t="shared" si="69"/>
        <v/>
      </c>
      <c r="W324" s="29" t="str">
        <f t="shared" si="70"/>
        <v/>
      </c>
      <c r="X324" s="29" t="str">
        <f t="shared" si="71"/>
        <v/>
      </c>
      <c r="Z324" s="29">
        <f t="shared" si="64"/>
        <v>0</v>
      </c>
      <c r="AA324" s="29" t="str">
        <f t="shared" si="65"/>
        <v/>
      </c>
      <c r="AB324" s="29" t="str">
        <f t="shared" si="66"/>
        <v/>
      </c>
      <c r="AC324" s="29" t="str">
        <f t="shared" si="67"/>
        <v/>
      </c>
    </row>
    <row r="325" spans="1:29" ht="15">
      <c r="A325" s="49"/>
      <c r="B325" s="18">
        <f>IF(ISNUMBER('11'!A20),'11'!A20,"")</f>
        <v>41961</v>
      </c>
      <c r="C325" s="12" t="str">
        <f>'11'!B20</f>
        <v>Tu</v>
      </c>
      <c r="D325" s="12">
        <f>IF(ISNUMBER('11'!C20),'11'!C20,"")</f>
        <v>19.2</v>
      </c>
      <c r="E325" s="42">
        <f t="shared" ref="E325:E368" si="73">MONTH(B325)</f>
        <v>11</v>
      </c>
      <c r="F325" s="12" t="str">
        <f>'11'!E20</f>
        <v>ENE</v>
      </c>
      <c r="G325" s="12"/>
      <c r="H325" s="12">
        <f>'11'!G20</f>
        <v>0</v>
      </c>
      <c r="I325" s="41">
        <f t="shared" si="72"/>
        <v>19.2</v>
      </c>
      <c r="P325" s="15">
        <f t="shared" ref="P325:P369" si="74">$N$7</f>
        <v>22.234693877551031</v>
      </c>
      <c r="Q325" s="16">
        <v>40</v>
      </c>
      <c r="R325" s="16">
        <v>50</v>
      </c>
      <c r="S325" s="44">
        <f t="shared" ref="S325:S369" si="75">MATCH(F325,$D$379:$D$394,)</f>
        <v>4</v>
      </c>
      <c r="U325" s="29">
        <f t="shared" si="68"/>
        <v>19.2</v>
      </c>
      <c r="V325" s="29" t="str">
        <f t="shared" si="69"/>
        <v/>
      </c>
      <c r="W325" s="29" t="str">
        <f t="shared" si="70"/>
        <v/>
      </c>
      <c r="X325" s="29" t="str">
        <f t="shared" si="71"/>
        <v/>
      </c>
      <c r="Z325" s="29">
        <f t="shared" ref="Z325:Z369" si="76">IF(AND(Z$1&lt;$K325,$K325&lt;Z$2,$D325&lt;50),$K325,"")</f>
        <v>0</v>
      </c>
      <c r="AA325" s="29" t="str">
        <f t="shared" ref="AA325:AA369" si="77">IF(AND(AA$1&lt;$K325,$K325&lt;AA$2,$D325&gt;=50),$K325,"")</f>
        <v/>
      </c>
      <c r="AB325" s="29" t="str">
        <f t="shared" ref="AB325:AB369" si="78">IF(AND(AB$1&lt;=$K325,$K325&lt;=AB$2,$D325&lt;50),$K325,"")</f>
        <v/>
      </c>
      <c r="AC325" s="29" t="str">
        <f t="shared" ref="AC325:AC374" si="79">IF(AND(AC$1&lt;=$K325,$K325&lt;=AC$2,$D325&gt;=50),$K325,"")</f>
        <v/>
      </c>
    </row>
    <row r="326" spans="1:29" ht="15">
      <c r="A326" s="49"/>
      <c r="B326" s="18">
        <f>IF(ISNUMBER('11'!A21),'11'!A21,"")</f>
        <v>41962</v>
      </c>
      <c r="C326" s="12" t="str">
        <f>'11'!B21</f>
        <v>W</v>
      </c>
      <c r="D326" s="12">
        <f>IF(ISNUMBER('11'!C21),'11'!C21,"")</f>
        <v>28.8</v>
      </c>
      <c r="E326" s="42">
        <f t="shared" si="73"/>
        <v>11</v>
      </c>
      <c r="F326" s="12" t="str">
        <f>'11'!E21</f>
        <v>ESE</v>
      </c>
      <c r="G326" s="12"/>
      <c r="H326" s="12">
        <f>'11'!G21</f>
        <v>0</v>
      </c>
      <c r="I326" s="41">
        <f t="shared" si="72"/>
        <v>28.8</v>
      </c>
      <c r="P326" s="15">
        <f t="shared" si="74"/>
        <v>22.234693877551031</v>
      </c>
      <c r="Q326" s="16">
        <v>40</v>
      </c>
      <c r="R326" s="16">
        <v>50</v>
      </c>
      <c r="S326" s="44">
        <f t="shared" si="75"/>
        <v>6</v>
      </c>
      <c r="U326" s="29" t="str">
        <f t="shared" ref="U326:U369" si="80">IF(AND(U$1&lt;$I326,$I326&lt;U$2,$D326&lt;50),$I326,"")</f>
        <v/>
      </c>
      <c r="V326" s="29" t="str">
        <f t="shared" ref="V326:V369" si="81">IF(AND(V$1&lt;$I326,$I326&lt;V$2,$D326&gt;=50),$I326,"")</f>
        <v/>
      </c>
      <c r="W326" s="29">
        <f t="shared" ref="W326:W369" si="82">IF(AND(W$1&lt;=$I326,$I326&lt;=W$2,$D326&lt;50),$I326,"")</f>
        <v>28.8</v>
      </c>
      <c r="X326" s="29" t="str">
        <f t="shared" ref="X326:X374" si="83">IF(AND(X$1&lt;=$I326,$I326&lt;=X$2,$D326&gt;=50),$I326,"")</f>
        <v/>
      </c>
      <c r="Z326" s="29">
        <f t="shared" si="76"/>
        <v>0</v>
      </c>
      <c r="AA326" s="29" t="str">
        <f t="shared" si="77"/>
        <v/>
      </c>
      <c r="AB326" s="29" t="str">
        <f t="shared" si="78"/>
        <v/>
      </c>
      <c r="AC326" s="29" t="str">
        <f t="shared" si="79"/>
        <v/>
      </c>
    </row>
    <row r="327" spans="1:29" ht="15">
      <c r="A327" s="49"/>
      <c r="B327" s="18">
        <f>IF(ISNUMBER('11'!A22),'11'!A22,"")</f>
        <v>41963</v>
      </c>
      <c r="C327" s="12" t="str">
        <f>'11'!B22</f>
        <v>Th</v>
      </c>
      <c r="D327" s="12">
        <f>IF(ISNUMBER('11'!C22),'11'!C22,"")</f>
        <v>38.799999999999997</v>
      </c>
      <c r="E327" s="42">
        <f t="shared" si="73"/>
        <v>11</v>
      </c>
      <c r="F327" s="12" t="str">
        <f>'11'!E22</f>
        <v>ESE</v>
      </c>
      <c r="G327" s="12"/>
      <c r="H327" s="12">
        <f>'11'!G22</f>
        <v>0</v>
      </c>
      <c r="I327" s="41">
        <f t="shared" si="72"/>
        <v>38.799999999999997</v>
      </c>
      <c r="P327" s="15">
        <f t="shared" si="74"/>
        <v>22.234693877551031</v>
      </c>
      <c r="Q327" s="16">
        <v>40</v>
      </c>
      <c r="R327" s="16">
        <v>50</v>
      </c>
      <c r="S327" s="44">
        <f t="shared" si="75"/>
        <v>6</v>
      </c>
      <c r="U327" s="29" t="str">
        <f t="shared" si="80"/>
        <v/>
      </c>
      <c r="V327" s="29" t="str">
        <f t="shared" si="81"/>
        <v/>
      </c>
      <c r="W327" s="29">
        <f t="shared" si="82"/>
        <v>38.799999999999997</v>
      </c>
      <c r="X327" s="29" t="str">
        <f t="shared" si="83"/>
        <v/>
      </c>
      <c r="Z327" s="29">
        <f t="shared" si="76"/>
        <v>0</v>
      </c>
      <c r="AA327" s="29" t="str">
        <f t="shared" si="77"/>
        <v/>
      </c>
      <c r="AB327" s="29" t="str">
        <f t="shared" si="78"/>
        <v/>
      </c>
      <c r="AC327" s="29" t="str">
        <f t="shared" si="79"/>
        <v/>
      </c>
    </row>
    <row r="328" spans="1:29" ht="15">
      <c r="A328" s="49"/>
      <c r="B328" s="18">
        <f>IF(ISNUMBER('11'!A23),'11'!A23,"")</f>
        <v>41964</v>
      </c>
      <c r="C328" s="12" t="str">
        <f>'11'!B23</f>
        <v>F</v>
      </c>
      <c r="D328" s="12">
        <f>IF(ISNUMBER('11'!C23),'11'!C23,"")</f>
        <v>29.2</v>
      </c>
      <c r="E328" s="42">
        <f t="shared" si="73"/>
        <v>11</v>
      </c>
      <c r="F328" s="12" t="str">
        <f>'11'!E23</f>
        <v>E</v>
      </c>
      <c r="G328" s="12"/>
      <c r="H328" s="12">
        <f>'11'!G23</f>
        <v>35</v>
      </c>
      <c r="I328" s="41">
        <f t="shared" si="72"/>
        <v>-5.8000000000000007</v>
      </c>
      <c r="P328" s="15">
        <f t="shared" si="74"/>
        <v>22.234693877551031</v>
      </c>
      <c r="Q328" s="16">
        <v>40</v>
      </c>
      <c r="R328" s="16">
        <v>50</v>
      </c>
      <c r="S328" s="44">
        <f t="shared" si="75"/>
        <v>5</v>
      </c>
      <c r="U328" s="29">
        <f t="shared" si="80"/>
        <v>-5.8000000000000007</v>
      </c>
      <c r="V328" s="29" t="str">
        <f t="shared" si="81"/>
        <v/>
      </c>
      <c r="W328" s="29" t="str">
        <f t="shared" si="82"/>
        <v/>
      </c>
      <c r="X328" s="29" t="str">
        <f t="shared" si="83"/>
        <v/>
      </c>
      <c r="Z328" s="29">
        <f t="shared" si="76"/>
        <v>0</v>
      </c>
      <c r="AA328" s="29" t="str">
        <f t="shared" si="77"/>
        <v/>
      </c>
      <c r="AB328" s="29" t="str">
        <f t="shared" si="78"/>
        <v/>
      </c>
      <c r="AC328" s="29" t="str">
        <f t="shared" si="79"/>
        <v/>
      </c>
    </row>
    <row r="329" spans="1:29" ht="15">
      <c r="A329" s="49"/>
      <c r="B329" s="18">
        <f>IF(ISNUMBER('11'!A24),'11'!A24,"")</f>
        <v>41965</v>
      </c>
      <c r="C329" s="12" t="str">
        <f>'11'!B24</f>
        <v>Sa</v>
      </c>
      <c r="D329" s="12">
        <f>IF(ISNUMBER('11'!C24),'11'!C24,"")</f>
        <v>26.3</v>
      </c>
      <c r="E329" s="42">
        <f t="shared" si="73"/>
        <v>11</v>
      </c>
      <c r="F329" s="12" t="str">
        <f>'11'!E24</f>
        <v>SSW</v>
      </c>
      <c r="G329" s="12"/>
      <c r="H329" s="12">
        <f>'11'!G24</f>
        <v>34</v>
      </c>
      <c r="I329" s="41">
        <f t="shared" si="72"/>
        <v>-7.6999999999999993</v>
      </c>
      <c r="P329" s="15">
        <f t="shared" si="74"/>
        <v>22.234693877551031</v>
      </c>
      <c r="Q329" s="16">
        <v>40</v>
      </c>
      <c r="R329" s="16">
        <v>50</v>
      </c>
      <c r="S329" s="44">
        <f t="shared" si="75"/>
        <v>10</v>
      </c>
      <c r="U329" s="29">
        <f t="shared" si="80"/>
        <v>-7.6999999999999993</v>
      </c>
      <c r="V329" s="29" t="str">
        <f t="shared" si="81"/>
        <v/>
      </c>
      <c r="W329" s="29" t="str">
        <f t="shared" si="82"/>
        <v/>
      </c>
      <c r="X329" s="29" t="str">
        <f t="shared" si="83"/>
        <v/>
      </c>
      <c r="Z329" s="29">
        <f t="shared" si="76"/>
        <v>0</v>
      </c>
      <c r="AA329" s="29" t="str">
        <f t="shared" si="77"/>
        <v/>
      </c>
      <c r="AB329" s="29" t="str">
        <f t="shared" si="78"/>
        <v/>
      </c>
      <c r="AC329" s="29" t="str">
        <f t="shared" si="79"/>
        <v/>
      </c>
    </row>
    <row r="330" spans="1:29" ht="15">
      <c r="A330" s="49"/>
      <c r="B330" s="18">
        <f>IF(ISNUMBER('11'!A25),'11'!A25,"")</f>
        <v>41966</v>
      </c>
      <c r="C330" s="12" t="str">
        <f>'11'!B25</f>
        <v>Su</v>
      </c>
      <c r="D330" s="12">
        <f>IF(ISNUMBER('11'!C25),'11'!C25,"")</f>
        <v>20.8</v>
      </c>
      <c r="E330" s="42">
        <f t="shared" si="73"/>
        <v>11</v>
      </c>
      <c r="F330" s="12" t="str">
        <f>'11'!E25</f>
        <v>WNW</v>
      </c>
      <c r="G330" s="12"/>
      <c r="H330" s="12">
        <f>'11'!G25</f>
        <v>20</v>
      </c>
      <c r="I330" s="41">
        <f t="shared" si="72"/>
        <v>0.80000000000000071</v>
      </c>
      <c r="P330" s="15">
        <f t="shared" si="74"/>
        <v>22.234693877551031</v>
      </c>
      <c r="Q330" s="16">
        <v>40</v>
      </c>
      <c r="R330" s="16">
        <v>50</v>
      </c>
      <c r="S330" s="44">
        <f t="shared" si="75"/>
        <v>14</v>
      </c>
      <c r="U330" s="29" t="str">
        <f>IF(AND(U$1&lt;$I330,$I330&lt;U$2,$B30&lt;50),$I330,"")</f>
        <v/>
      </c>
      <c r="V330" s="29">
        <f>IF(AND(V$1&lt;$I330,$I330&lt;V$2,$B30&gt;=50),$I330,"")</f>
        <v>0.80000000000000071</v>
      </c>
      <c r="W330" s="29" t="str">
        <f>IF(AND(W$1&lt;=$I330,$I330&lt;=W$2,$B30&lt;50),$I330,"")</f>
        <v/>
      </c>
      <c r="X330" s="29" t="str">
        <f>IF(AND(X$1&lt;=$I330,$I330&lt;=X$2,$B30&gt;=50),$I330,"")</f>
        <v/>
      </c>
      <c r="Z330" s="29" t="str">
        <f>IF(AND(Z$1&lt;$K330,$K330&lt;Z$2,$B30&lt;50),$K330,"")</f>
        <v/>
      </c>
      <c r="AA330" s="29">
        <f>IF(AND(AA$1&lt;$K330,$K330&lt;AA$2,$B30&gt;=50),$K330,"")</f>
        <v>0</v>
      </c>
      <c r="AB330" s="29" t="str">
        <f>IF(AND(AB$1&lt;=$K330,$K330&lt;=AB$2,$B30&lt;50),$K330,"")</f>
        <v/>
      </c>
      <c r="AC330" s="29" t="str">
        <f>IF(AND(AC$1&lt;=$K330,$K330&lt;=AC$2,$B30&gt;=50),$K330,"")</f>
        <v/>
      </c>
    </row>
    <row r="331" spans="1:29" ht="15">
      <c r="A331" s="49"/>
      <c r="B331" s="18">
        <f>IF(ISNUMBER('11'!A26),'11'!A26,"")</f>
        <v>41967</v>
      </c>
      <c r="C331" s="12" t="str">
        <f>'11'!B26</f>
        <v>M</v>
      </c>
      <c r="D331" s="12">
        <f>IF(ISNUMBER('11'!C26),'11'!C26,"")</f>
        <v>42.9</v>
      </c>
      <c r="E331" s="42">
        <f t="shared" si="73"/>
        <v>11</v>
      </c>
      <c r="F331" s="12" t="str">
        <f>'11'!E26</f>
        <v>SW</v>
      </c>
      <c r="G331" s="12"/>
      <c r="H331" s="12">
        <f>'11'!G26</f>
        <v>27</v>
      </c>
      <c r="I331" s="41">
        <f t="shared" si="72"/>
        <v>15.899999999999999</v>
      </c>
      <c r="P331" s="15">
        <f t="shared" si="74"/>
        <v>22.234693877551031</v>
      </c>
      <c r="Q331" s="16">
        <v>40</v>
      </c>
      <c r="R331" s="16">
        <v>50</v>
      </c>
      <c r="S331" s="44">
        <f t="shared" si="75"/>
        <v>11</v>
      </c>
      <c r="U331" s="29" t="str">
        <f>IF(AND(U$1&lt;$I331,$I331&lt;U$2,$B31&lt;50),$I331,"")</f>
        <v/>
      </c>
      <c r="V331" s="29">
        <f>IF(AND(V$1&lt;$I331,$I331&lt;V$2,$B31&gt;=50),$I331,"")</f>
        <v>15.899999999999999</v>
      </c>
      <c r="W331" s="29" t="str">
        <f>IF(AND(W$1&lt;=$I331,$I331&lt;=W$2,$B31&lt;50),$I331,"")</f>
        <v/>
      </c>
      <c r="X331" s="29" t="str">
        <f>IF(AND(X$1&lt;=$I331,$I331&lt;=X$2,$B31&gt;=50),$I331,"")</f>
        <v/>
      </c>
      <c r="Z331" s="29" t="str">
        <f>IF(AND(Z$1&lt;$K331,$K331&lt;Z$2,$B31&lt;50),$K331,"")</f>
        <v/>
      </c>
      <c r="AA331" s="29">
        <f>IF(AND(AA$1&lt;$K331,$K331&lt;AA$2,$B31&gt;=50),$K331,"")</f>
        <v>0</v>
      </c>
      <c r="AB331" s="29" t="str">
        <f>IF(AND(AB$1&lt;=$K331,$K331&lt;=AB$2,$B31&lt;50),$K331,"")</f>
        <v/>
      </c>
      <c r="AC331" s="29" t="str">
        <f>IF(AND(AC$1&lt;=$K331,$K331&lt;=AC$2,$B31&gt;=50),$K331,"")</f>
        <v/>
      </c>
    </row>
    <row r="332" spans="1:29" ht="15">
      <c r="A332" s="49"/>
      <c r="B332" s="18">
        <f>IF(ISNUMBER('11'!A27),'11'!A27,"")</f>
        <v>41968</v>
      </c>
      <c r="C332" s="12" t="str">
        <f>'11'!B27</f>
        <v>Tu</v>
      </c>
      <c r="D332" s="12">
        <f>IF(ISNUMBER('11'!C27),'11'!C27,"")</f>
        <v>23.3</v>
      </c>
      <c r="E332" s="42">
        <f t="shared" si="73"/>
        <v>11</v>
      </c>
      <c r="F332" s="12" t="str">
        <f>'11'!E27</f>
        <v>N</v>
      </c>
      <c r="G332" s="12"/>
      <c r="H332" s="12">
        <f>'11'!G27</f>
        <v>46</v>
      </c>
      <c r="I332" s="41">
        <f t="shared" si="72"/>
        <v>-22.7</v>
      </c>
      <c r="P332" s="15">
        <f t="shared" si="74"/>
        <v>22.234693877551031</v>
      </c>
      <c r="Q332" s="16">
        <v>40</v>
      </c>
      <c r="R332" s="16">
        <v>50</v>
      </c>
      <c r="S332" s="44">
        <f t="shared" si="75"/>
        <v>1</v>
      </c>
      <c r="U332" s="29" t="str">
        <f>IF(AND(U$1&lt;$I332,$I332&lt;U$2,$B32&lt;50),$I332,"")</f>
        <v/>
      </c>
      <c r="V332" s="29">
        <f>IF(AND(V$1&lt;$I332,$I332&lt;V$2,$B32&gt;=50),$I332,"")</f>
        <v>-22.7</v>
      </c>
      <c r="W332" s="29" t="str">
        <f>IF(AND(W$1&lt;=$I332,$I332&lt;=W$2,$B32&lt;50),$I332,"")</f>
        <v/>
      </c>
      <c r="X332" s="29" t="str">
        <f>IF(AND(X$1&lt;=$I332,$I332&lt;=X$2,$B32&gt;=50),$I332,"")</f>
        <v/>
      </c>
      <c r="Z332" s="29" t="str">
        <f>IF(AND(Z$1&lt;$K332,$K332&lt;Z$2,$B32&lt;50),$K332,"")</f>
        <v/>
      </c>
      <c r="AA332" s="29">
        <f>IF(AND(AA$1&lt;$K332,$K332&lt;AA$2,$B32&gt;=50),$K332,"")</f>
        <v>0</v>
      </c>
      <c r="AB332" s="29" t="str">
        <f>IF(AND(AB$1&lt;=$K332,$K332&lt;=AB$2,$B32&lt;50),$K332,"")</f>
        <v/>
      </c>
      <c r="AC332" s="29" t="str">
        <f>IF(AND(AC$1&lt;=$K332,$K332&lt;=AC$2,$B32&gt;=50),$K332,"")</f>
        <v/>
      </c>
    </row>
    <row r="333" spans="1:29" ht="15">
      <c r="A333" s="49"/>
      <c r="B333" s="18">
        <f>IF(ISNUMBER('11'!A28),'11'!A28,"")</f>
        <v>41969</v>
      </c>
      <c r="C333" s="12" t="str">
        <f>'11'!B28</f>
        <v>W</v>
      </c>
      <c r="D333" s="12">
        <f>IF(ISNUMBER('11'!C28),'11'!C28,"")</f>
        <v>15.8</v>
      </c>
      <c r="E333" s="42">
        <f t="shared" si="73"/>
        <v>11</v>
      </c>
      <c r="F333" s="12" t="str">
        <f>'11'!E28</f>
        <v>NE</v>
      </c>
      <c r="G333" s="12"/>
      <c r="H333" s="12">
        <f>'11'!G28</f>
        <v>27</v>
      </c>
      <c r="I333" s="41">
        <f t="shared" si="72"/>
        <v>-11.2</v>
      </c>
      <c r="P333" s="15">
        <f t="shared" si="74"/>
        <v>22.234693877551031</v>
      </c>
      <c r="Q333" s="16">
        <v>40</v>
      </c>
      <c r="R333" s="16">
        <v>50</v>
      </c>
      <c r="S333" s="44">
        <f t="shared" si="75"/>
        <v>3</v>
      </c>
      <c r="U333" s="29">
        <f>IF(AND(U$1&lt;$I333,$I333&lt;U$2,$B3&lt;50),$I333,"")</f>
        <v>-11.2</v>
      </c>
      <c r="V333" s="29" t="str">
        <f>IF(AND(V$1&lt;$I333,$I333&lt;V$2,$B3&gt;=50),$I333,"")</f>
        <v/>
      </c>
      <c r="W333" s="29" t="str">
        <f>IF(AND(W$1&lt;=$I333,$I333&lt;=W$2,$B3&lt;50),$I333,"")</f>
        <v/>
      </c>
      <c r="X333" s="29" t="str">
        <f>IF(AND(X$1&lt;=$I333,$I333&lt;=X$2,$B3&gt;=50),$I333,"")</f>
        <v/>
      </c>
      <c r="Z333" s="29">
        <f>IF(AND(Z$1&lt;$K333,$K333&lt;Z$2,$B3&lt;50),$K333,"")</f>
        <v>0</v>
      </c>
      <c r="AA333" s="29" t="str">
        <f>IF(AND(AA$1&lt;$K333,$K333&lt;AA$2,$B3&gt;=50),$K333,"")</f>
        <v/>
      </c>
      <c r="AB333" s="29" t="str">
        <f>IF(AND(AB$1&lt;=$K333,$K333&lt;=AB$2,$B3&lt;50),$K333,"")</f>
        <v/>
      </c>
      <c r="AC333" s="29" t="str">
        <f>IF(AND(AC$1&lt;=$K333,$K333&lt;=AC$2,$B3&gt;=50),$K333,"")</f>
        <v/>
      </c>
    </row>
    <row r="334" spans="1:29" ht="15">
      <c r="A334" s="49"/>
      <c r="B334" s="18">
        <f>IF(ISNUMBER('11'!A29),'11'!A29,"")</f>
        <v>41970</v>
      </c>
      <c r="C334" s="12" t="str">
        <f>'11'!B29</f>
        <v>Th</v>
      </c>
      <c r="D334" s="12">
        <f>IF(ISNUMBER('11'!C29),'11'!C29,"")</f>
        <v>21.7</v>
      </c>
      <c r="E334" s="42">
        <f t="shared" si="73"/>
        <v>11</v>
      </c>
      <c r="F334" s="12" t="str">
        <f>'11'!E29</f>
        <v>ESE</v>
      </c>
      <c r="G334" s="12"/>
      <c r="H334" s="12">
        <f>'11'!G29</f>
        <v>20</v>
      </c>
      <c r="I334" s="41">
        <f t="shared" si="72"/>
        <v>1.6999999999999993</v>
      </c>
      <c r="P334" s="15">
        <f t="shared" si="74"/>
        <v>22.234693877551031</v>
      </c>
      <c r="Q334" s="16">
        <v>40</v>
      </c>
      <c r="R334" s="16">
        <v>50</v>
      </c>
      <c r="S334" s="44">
        <f t="shared" si="75"/>
        <v>6</v>
      </c>
      <c r="U334" s="29" t="str">
        <f t="shared" ref="U334:U339" si="84">IF(AND(U$1&lt;$I334,$I334&lt;U$2,$B34&lt;50),$I334,"")</f>
        <v/>
      </c>
      <c r="V334" s="29">
        <f t="shared" ref="V334:V339" si="85">IF(AND(V$1&lt;$I334,$I334&lt;V$2,$B34&gt;=50),$I334,"")</f>
        <v>1.6999999999999993</v>
      </c>
      <c r="W334" s="29" t="str">
        <f t="shared" ref="W334:W339" si="86">IF(AND(W$1&lt;=$I334,$I334&lt;=W$2,$B34&lt;50),$I334,"")</f>
        <v/>
      </c>
      <c r="X334" s="29" t="str">
        <f t="shared" ref="X334:X339" si="87">IF(AND(X$1&lt;=$I334,$I334&lt;=X$2,$B34&gt;=50),$I334,"")</f>
        <v/>
      </c>
      <c r="Z334" s="29" t="str">
        <f t="shared" ref="Z334:Z339" si="88">IF(AND(Z$1&lt;$K334,$K334&lt;Z$2,$B34&lt;50),$K334,"")</f>
        <v/>
      </c>
      <c r="AA334" s="29">
        <f t="shared" ref="AA334:AA339" si="89">IF(AND(AA$1&lt;$K334,$K334&lt;AA$2,$B34&gt;=50),$K334,"")</f>
        <v>0</v>
      </c>
      <c r="AB334" s="29" t="str">
        <f t="shared" ref="AB334:AB339" si="90">IF(AND(AB$1&lt;=$K334,$K334&lt;=AB$2,$B34&lt;50),$K334,"")</f>
        <v/>
      </c>
      <c r="AC334" s="29" t="str">
        <f t="shared" ref="AC334:AC339" si="91">IF(AND(AC$1&lt;=$K334,$K334&lt;=AC$2,$B34&gt;=50),$K334,"")</f>
        <v/>
      </c>
    </row>
    <row r="335" spans="1:29" ht="15">
      <c r="A335" s="49"/>
      <c r="B335" s="18">
        <f>IF(ISNUMBER('11'!A30),'11'!A30,"")</f>
        <v>41971</v>
      </c>
      <c r="C335" s="12" t="str">
        <f>'11'!B30</f>
        <v>F</v>
      </c>
      <c r="D335" s="12">
        <f>IF(ISNUMBER('11'!C30),'11'!C30,"")</f>
        <v>25.4</v>
      </c>
      <c r="E335" s="42">
        <f t="shared" si="73"/>
        <v>11</v>
      </c>
      <c r="F335" s="12" t="str">
        <f>'11'!E30</f>
        <v>ENE</v>
      </c>
      <c r="G335" s="12"/>
      <c r="H335" s="12">
        <f>'11'!G30</f>
        <v>36</v>
      </c>
      <c r="I335" s="41">
        <f t="shared" si="72"/>
        <v>-10.600000000000001</v>
      </c>
      <c r="P335" s="15">
        <f t="shared" si="74"/>
        <v>22.234693877551031</v>
      </c>
      <c r="Q335" s="16">
        <v>40</v>
      </c>
      <c r="R335" s="16">
        <v>50</v>
      </c>
      <c r="S335" s="44">
        <f t="shared" si="75"/>
        <v>4</v>
      </c>
      <c r="U335" s="29" t="str">
        <f t="shared" si="84"/>
        <v/>
      </c>
      <c r="V335" s="29">
        <f t="shared" si="85"/>
        <v>-10.600000000000001</v>
      </c>
      <c r="W335" s="29" t="str">
        <f t="shared" si="86"/>
        <v/>
      </c>
      <c r="X335" s="29" t="str">
        <f t="shared" si="87"/>
        <v/>
      </c>
      <c r="Z335" s="29" t="str">
        <f t="shared" si="88"/>
        <v/>
      </c>
      <c r="AA335" s="29">
        <f t="shared" si="89"/>
        <v>0</v>
      </c>
      <c r="AB335" s="29" t="str">
        <f t="shared" si="90"/>
        <v/>
      </c>
      <c r="AC335" s="29" t="str">
        <f t="shared" si="91"/>
        <v/>
      </c>
    </row>
    <row r="336" spans="1:29" ht="15">
      <c r="A336" s="49"/>
      <c r="B336" s="18">
        <f>IF(ISNUMBER('11'!A31),'11'!A31,"")</f>
        <v>41972</v>
      </c>
      <c r="C336" s="12" t="str">
        <f>'11'!B31</f>
        <v>Sa</v>
      </c>
      <c r="D336" s="12">
        <f>IF(ISNUMBER('11'!C31),'11'!C31,"")</f>
        <v>32.9</v>
      </c>
      <c r="E336" s="42">
        <f t="shared" si="73"/>
        <v>11</v>
      </c>
      <c r="F336" s="12" t="str">
        <f>'11'!E31</f>
        <v>SSE</v>
      </c>
      <c r="G336" s="12"/>
      <c r="H336" s="12">
        <f>'11'!G31</f>
        <v>43</v>
      </c>
      <c r="I336" s="41">
        <f t="shared" si="72"/>
        <v>-10.100000000000001</v>
      </c>
      <c r="P336" s="15">
        <f t="shared" si="74"/>
        <v>22.234693877551031</v>
      </c>
      <c r="Q336" s="16">
        <v>40</v>
      </c>
      <c r="R336" s="16">
        <v>50</v>
      </c>
      <c r="S336" s="44">
        <f t="shared" si="75"/>
        <v>8</v>
      </c>
      <c r="U336" s="29" t="str">
        <f t="shared" si="84"/>
        <v/>
      </c>
      <c r="V336" s="29">
        <f t="shared" si="85"/>
        <v>-10.100000000000001</v>
      </c>
      <c r="W336" s="29" t="str">
        <f t="shared" si="86"/>
        <v/>
      </c>
      <c r="X336" s="29" t="str">
        <f t="shared" si="87"/>
        <v/>
      </c>
      <c r="Z336" s="29" t="str">
        <f t="shared" si="88"/>
        <v/>
      </c>
      <c r="AA336" s="29">
        <f t="shared" si="89"/>
        <v>0</v>
      </c>
      <c r="AB336" s="29" t="str">
        <f t="shared" si="90"/>
        <v/>
      </c>
      <c r="AC336" s="29" t="str">
        <f t="shared" si="91"/>
        <v/>
      </c>
    </row>
    <row r="337" spans="1:29" ht="15">
      <c r="A337" s="49"/>
      <c r="B337" s="18">
        <f>IF(ISNUMBER('11'!A32),'11'!A32,"")</f>
        <v>41973</v>
      </c>
      <c r="C337" s="12" t="str">
        <f>'11'!B32</f>
        <v>Su</v>
      </c>
      <c r="D337" s="12">
        <f>IF(ISNUMBER('11'!C32),'11'!C32,"")</f>
        <v>25</v>
      </c>
      <c r="E337" s="42">
        <f t="shared" si="73"/>
        <v>11</v>
      </c>
      <c r="F337" s="12" t="str">
        <f>'11'!E32</f>
        <v>NW</v>
      </c>
      <c r="G337" s="12"/>
      <c r="H337" s="12">
        <f>'11'!G32</f>
        <v>25</v>
      </c>
      <c r="I337" s="41">
        <f t="shared" si="72"/>
        <v>0</v>
      </c>
      <c r="P337" s="15">
        <f t="shared" si="74"/>
        <v>22.234693877551031</v>
      </c>
      <c r="Q337" s="16">
        <v>40</v>
      </c>
      <c r="R337" s="16">
        <v>50</v>
      </c>
      <c r="S337" s="44">
        <f t="shared" si="75"/>
        <v>15</v>
      </c>
      <c r="U337" s="29" t="str">
        <f t="shared" si="84"/>
        <v/>
      </c>
      <c r="V337" s="29">
        <f t="shared" si="85"/>
        <v>0</v>
      </c>
      <c r="W337" s="29" t="str">
        <f t="shared" si="86"/>
        <v/>
      </c>
      <c r="X337" s="29" t="str">
        <f t="shared" si="87"/>
        <v/>
      </c>
      <c r="Z337" s="29" t="str">
        <f t="shared" si="88"/>
        <v/>
      </c>
      <c r="AA337" s="29">
        <f t="shared" si="89"/>
        <v>0</v>
      </c>
      <c r="AB337" s="29" t="str">
        <f t="shared" si="90"/>
        <v/>
      </c>
      <c r="AC337" s="29" t="str">
        <f t="shared" si="91"/>
        <v/>
      </c>
    </row>
    <row r="338" spans="1:29" ht="15">
      <c r="A338" s="49" t="s">
        <v>65</v>
      </c>
      <c r="B338" s="18">
        <f>IF(ISNUMBER('12'!A3),'12'!A3,"")</f>
        <v>41974</v>
      </c>
      <c r="C338" s="12" t="str">
        <f>'12'!B3</f>
        <v>M</v>
      </c>
      <c r="D338" s="12">
        <f>IF(ISNUMBER('12'!C3),'12'!C3,"")</f>
        <v>33.299999999999997</v>
      </c>
      <c r="E338" s="42">
        <f t="shared" si="73"/>
        <v>12</v>
      </c>
      <c r="F338" s="12" t="str">
        <f>'12'!E3</f>
        <v>NNE</v>
      </c>
      <c r="G338" s="12"/>
      <c r="H338" s="12">
        <f>'12'!G3</f>
        <v>33</v>
      </c>
      <c r="I338" s="41">
        <f t="shared" si="72"/>
        <v>0.29999999999999716</v>
      </c>
      <c r="P338" s="15">
        <f t="shared" si="74"/>
        <v>22.234693877551031</v>
      </c>
      <c r="Q338" s="16">
        <v>40</v>
      </c>
      <c r="R338" s="16">
        <v>50</v>
      </c>
      <c r="S338" s="44">
        <f t="shared" si="75"/>
        <v>2</v>
      </c>
      <c r="U338" s="29" t="str">
        <f t="shared" si="84"/>
        <v/>
      </c>
      <c r="V338" s="29">
        <f t="shared" si="85"/>
        <v>0.29999999999999716</v>
      </c>
      <c r="W338" s="29" t="str">
        <f t="shared" si="86"/>
        <v/>
      </c>
      <c r="X338" s="29" t="str">
        <f t="shared" si="87"/>
        <v/>
      </c>
      <c r="Z338" s="29" t="str">
        <f t="shared" si="88"/>
        <v/>
      </c>
      <c r="AA338" s="29">
        <f t="shared" si="89"/>
        <v>0</v>
      </c>
      <c r="AB338" s="29" t="str">
        <f t="shared" si="90"/>
        <v/>
      </c>
      <c r="AC338" s="29" t="str">
        <f t="shared" si="91"/>
        <v/>
      </c>
    </row>
    <row r="339" spans="1:29" ht="15">
      <c r="A339" s="49"/>
      <c r="B339" s="18">
        <f>IF(ISNUMBER('12'!A4),'12'!A4,"")</f>
        <v>41975</v>
      </c>
      <c r="C339" s="12" t="str">
        <f>'12'!B4</f>
        <v>Tu</v>
      </c>
      <c r="D339" s="12">
        <f>IF(ISNUMBER('12'!C4),'12'!C4,"")</f>
        <v>16.3</v>
      </c>
      <c r="E339" s="42">
        <f t="shared" si="73"/>
        <v>12</v>
      </c>
      <c r="F339" s="12" t="str">
        <f>'12'!E4</f>
        <v>N</v>
      </c>
      <c r="G339" s="12"/>
      <c r="H339" s="12">
        <f>'12'!G4</f>
        <v>22</v>
      </c>
      <c r="I339" s="41">
        <f t="shared" si="72"/>
        <v>-5.6999999999999993</v>
      </c>
      <c r="P339" s="15">
        <f t="shared" si="74"/>
        <v>22.234693877551031</v>
      </c>
      <c r="Q339" s="16">
        <v>40</v>
      </c>
      <c r="R339" s="16">
        <v>50</v>
      </c>
      <c r="S339" s="44">
        <f t="shared" si="75"/>
        <v>1</v>
      </c>
      <c r="U339" s="29" t="str">
        <f t="shared" si="84"/>
        <v/>
      </c>
      <c r="V339" s="29">
        <f t="shared" si="85"/>
        <v>-5.6999999999999993</v>
      </c>
      <c r="W339" s="29" t="str">
        <f t="shared" si="86"/>
        <v/>
      </c>
      <c r="X339" s="29" t="str">
        <f t="shared" si="87"/>
        <v/>
      </c>
      <c r="Z339" s="29" t="str">
        <f t="shared" si="88"/>
        <v/>
      </c>
      <c r="AA339" s="29">
        <f t="shared" si="89"/>
        <v>0</v>
      </c>
      <c r="AB339" s="29" t="str">
        <f t="shared" si="90"/>
        <v/>
      </c>
      <c r="AC339" s="29" t="str">
        <f t="shared" si="91"/>
        <v/>
      </c>
    </row>
    <row r="340" spans="1:29" ht="15">
      <c r="A340" s="49"/>
      <c r="B340" s="18">
        <f>IF(ISNUMBER('12'!A5),'12'!A5,"")</f>
        <v>41976</v>
      </c>
      <c r="C340" s="12" t="str">
        <f>'12'!B5</f>
        <v>W</v>
      </c>
      <c r="D340" s="12">
        <f>IF(ISNUMBER('12'!C5),'12'!C5,"")</f>
        <v>14.6</v>
      </c>
      <c r="E340" s="42">
        <f t="shared" si="73"/>
        <v>12</v>
      </c>
      <c r="F340" s="12" t="str">
        <f>'12'!E5</f>
        <v>N</v>
      </c>
      <c r="G340" s="12"/>
      <c r="H340" s="12">
        <f>'12'!G5</f>
        <v>21</v>
      </c>
      <c r="I340" s="41">
        <f t="shared" si="72"/>
        <v>-6.4</v>
      </c>
      <c r="P340" s="15">
        <f t="shared" si="74"/>
        <v>22.234693877551031</v>
      </c>
      <c r="Q340" s="16">
        <v>40</v>
      </c>
      <c r="R340" s="16">
        <v>50</v>
      </c>
      <c r="S340" s="44">
        <f t="shared" si="75"/>
        <v>1</v>
      </c>
      <c r="U340" s="29">
        <f t="shared" si="80"/>
        <v>-6.4</v>
      </c>
      <c r="V340" s="29" t="str">
        <f t="shared" si="81"/>
        <v/>
      </c>
      <c r="W340" s="29" t="str">
        <f t="shared" si="82"/>
        <v/>
      </c>
      <c r="X340" s="29" t="str">
        <f t="shared" si="83"/>
        <v/>
      </c>
      <c r="Z340" s="29">
        <f t="shared" si="76"/>
        <v>0</v>
      </c>
      <c r="AA340" s="29" t="str">
        <f t="shared" si="77"/>
        <v/>
      </c>
      <c r="AB340" s="29" t="str">
        <f t="shared" si="78"/>
        <v/>
      </c>
      <c r="AC340" s="29" t="str">
        <f t="shared" si="79"/>
        <v/>
      </c>
    </row>
    <row r="341" spans="1:29" ht="15">
      <c r="A341" s="49"/>
      <c r="B341" s="18">
        <f>IF(ISNUMBER('12'!A6),'12'!A6,"")</f>
        <v>41977</v>
      </c>
      <c r="C341" s="12" t="str">
        <f>'12'!B6</f>
        <v>Th</v>
      </c>
      <c r="D341" s="12">
        <f>IF(ISNUMBER('12'!C6),'12'!C6,"")</f>
        <v>30</v>
      </c>
      <c r="E341" s="42">
        <f t="shared" si="73"/>
        <v>12</v>
      </c>
      <c r="F341" s="12" t="str">
        <f>'12'!E6</f>
        <v>NE</v>
      </c>
      <c r="G341" s="12"/>
      <c r="H341" s="12">
        <f>'12'!G6</f>
        <v>31</v>
      </c>
      <c r="I341" s="41">
        <f t="shared" si="72"/>
        <v>-1</v>
      </c>
      <c r="P341" s="15">
        <f t="shared" si="74"/>
        <v>22.234693877551031</v>
      </c>
      <c r="Q341" s="16">
        <v>40</v>
      </c>
      <c r="R341" s="16">
        <v>50</v>
      </c>
      <c r="S341" s="44">
        <f t="shared" si="75"/>
        <v>3</v>
      </c>
      <c r="U341" s="29">
        <f t="shared" si="80"/>
        <v>-1</v>
      </c>
      <c r="V341" s="29" t="str">
        <f t="shared" si="81"/>
        <v/>
      </c>
      <c r="W341" s="29" t="str">
        <f t="shared" si="82"/>
        <v/>
      </c>
      <c r="X341" s="29" t="str">
        <f t="shared" si="83"/>
        <v/>
      </c>
      <c r="Z341" s="29">
        <f t="shared" si="76"/>
        <v>0</v>
      </c>
      <c r="AA341" s="29" t="str">
        <f t="shared" si="77"/>
        <v/>
      </c>
      <c r="AB341" s="29" t="str">
        <f t="shared" si="78"/>
        <v/>
      </c>
      <c r="AC341" s="29" t="str">
        <f t="shared" si="79"/>
        <v/>
      </c>
    </row>
    <row r="342" spans="1:29" ht="15">
      <c r="A342" s="49"/>
      <c r="B342" s="18">
        <f>IF(ISNUMBER('12'!A7),'12'!A7,"")</f>
        <v>41978</v>
      </c>
      <c r="C342" s="12" t="str">
        <f>'12'!B7</f>
        <v>F</v>
      </c>
      <c r="D342" s="12">
        <f>IF(ISNUMBER('12'!C7),'12'!C7,"")</f>
        <v>27.9</v>
      </c>
      <c r="E342" s="42">
        <f t="shared" si="73"/>
        <v>12</v>
      </c>
      <c r="F342" s="12" t="str">
        <f>'12'!E7</f>
        <v>WSW</v>
      </c>
      <c r="G342" s="12"/>
      <c r="H342" s="12">
        <f>'12'!G7</f>
        <v>30</v>
      </c>
      <c r="I342" s="41">
        <f t="shared" si="72"/>
        <v>-2.1000000000000014</v>
      </c>
      <c r="P342" s="15">
        <f t="shared" si="74"/>
        <v>22.234693877551031</v>
      </c>
      <c r="Q342" s="16">
        <v>40</v>
      </c>
      <c r="R342" s="16">
        <v>50</v>
      </c>
      <c r="S342" s="44">
        <f t="shared" si="75"/>
        <v>12</v>
      </c>
      <c r="U342" s="29">
        <f t="shared" si="80"/>
        <v>-2.1000000000000014</v>
      </c>
      <c r="V342" s="29" t="str">
        <f t="shared" si="81"/>
        <v/>
      </c>
      <c r="W342" s="29" t="str">
        <f t="shared" si="82"/>
        <v/>
      </c>
      <c r="X342" s="29" t="str">
        <f t="shared" si="83"/>
        <v/>
      </c>
      <c r="Z342" s="29">
        <f t="shared" si="76"/>
        <v>0</v>
      </c>
      <c r="AA342" s="29" t="str">
        <f t="shared" si="77"/>
        <v/>
      </c>
      <c r="AB342" s="29" t="str">
        <f t="shared" si="78"/>
        <v/>
      </c>
      <c r="AC342" s="29" t="str">
        <f t="shared" si="79"/>
        <v/>
      </c>
    </row>
    <row r="343" spans="1:29" ht="15">
      <c r="A343" s="49"/>
      <c r="B343" s="18">
        <f>IF(ISNUMBER('12'!A8),'12'!A8,"")</f>
        <v>41979</v>
      </c>
      <c r="C343" s="12" t="str">
        <f>'12'!B8</f>
        <v>Sa</v>
      </c>
      <c r="D343" s="12">
        <f>IF(ISNUMBER('12'!C8),'12'!C8,"")</f>
        <v>23.8</v>
      </c>
      <c r="E343" s="42">
        <f t="shared" si="73"/>
        <v>12</v>
      </c>
      <c r="F343" s="12" t="str">
        <f>'12'!E8</f>
        <v>SW</v>
      </c>
      <c r="G343" s="12"/>
      <c r="H343" s="12">
        <f>'12'!G8</f>
        <v>28</v>
      </c>
      <c r="I343" s="41">
        <f t="shared" si="72"/>
        <v>-4.1999999999999993</v>
      </c>
      <c r="P343" s="15">
        <f t="shared" si="74"/>
        <v>22.234693877551031</v>
      </c>
      <c r="Q343" s="16">
        <v>40</v>
      </c>
      <c r="R343" s="16">
        <v>50</v>
      </c>
      <c r="S343" s="44">
        <f t="shared" si="75"/>
        <v>11</v>
      </c>
      <c r="U343" s="29">
        <f t="shared" si="80"/>
        <v>-4.1999999999999993</v>
      </c>
      <c r="V343" s="29" t="str">
        <f t="shared" si="81"/>
        <v/>
      </c>
      <c r="W343" s="29" t="str">
        <f t="shared" si="82"/>
        <v/>
      </c>
      <c r="X343" s="29" t="str">
        <f t="shared" si="83"/>
        <v/>
      </c>
      <c r="Z343" s="29">
        <f t="shared" si="76"/>
        <v>0</v>
      </c>
      <c r="AA343" s="29" t="str">
        <f t="shared" si="77"/>
        <v/>
      </c>
      <c r="AB343" s="29" t="str">
        <f t="shared" si="78"/>
        <v/>
      </c>
      <c r="AC343" s="29" t="str">
        <f t="shared" si="79"/>
        <v/>
      </c>
    </row>
    <row r="344" spans="1:29" ht="15">
      <c r="A344" s="49"/>
      <c r="B344" s="18">
        <f>IF(ISNUMBER('12'!A9),'12'!A9,"")</f>
        <v>41980</v>
      </c>
      <c r="C344" s="12" t="str">
        <f>'12'!B9</f>
        <v>Su</v>
      </c>
      <c r="D344" s="12">
        <f>IF(ISNUMBER('12'!C9),'12'!C9,"")</f>
        <v>12.5</v>
      </c>
      <c r="E344" s="42">
        <f t="shared" si="73"/>
        <v>12</v>
      </c>
      <c r="F344" s="12" t="str">
        <f>'12'!E9</f>
        <v>WSW</v>
      </c>
      <c r="G344" s="12"/>
      <c r="H344" s="12">
        <f>'12'!G9</f>
        <v>13</v>
      </c>
      <c r="I344" s="41">
        <f t="shared" ref="I344:I369" si="92">IF(AND(ISNUMBER($D344),ISNUMBER(H344)),$D344-H344,"")</f>
        <v>-0.5</v>
      </c>
      <c r="P344" s="15">
        <f t="shared" si="74"/>
        <v>22.234693877551031</v>
      </c>
      <c r="Q344" s="16">
        <v>40</v>
      </c>
      <c r="R344" s="16">
        <v>50</v>
      </c>
      <c r="S344" s="44">
        <f t="shared" si="75"/>
        <v>12</v>
      </c>
      <c r="U344" s="29">
        <f t="shared" si="80"/>
        <v>-0.5</v>
      </c>
      <c r="V344" s="29" t="str">
        <f t="shared" si="81"/>
        <v/>
      </c>
      <c r="W344" s="29" t="str">
        <f t="shared" si="82"/>
        <v/>
      </c>
      <c r="X344" s="29" t="str">
        <f t="shared" si="83"/>
        <v/>
      </c>
      <c r="Z344" s="29">
        <f t="shared" si="76"/>
        <v>0</v>
      </c>
      <c r="AA344" s="29" t="str">
        <f t="shared" si="77"/>
        <v/>
      </c>
      <c r="AB344" s="29" t="str">
        <f t="shared" si="78"/>
        <v/>
      </c>
      <c r="AC344" s="29" t="str">
        <f t="shared" si="79"/>
        <v/>
      </c>
    </row>
    <row r="345" spans="1:29" ht="15">
      <c r="A345" s="49"/>
      <c r="B345" s="18">
        <f>IF(ISNUMBER('12'!A10),'12'!A10,"")</f>
        <v>41981</v>
      </c>
      <c r="C345" s="12" t="str">
        <f>'12'!B10</f>
        <v>M</v>
      </c>
      <c r="D345" s="12">
        <f>IF(ISNUMBER('12'!C10),'12'!C10,"")</f>
        <v>13</v>
      </c>
      <c r="E345" s="42">
        <f t="shared" si="73"/>
        <v>12</v>
      </c>
      <c r="F345" s="12" t="str">
        <f>'12'!E10</f>
        <v>WSW</v>
      </c>
      <c r="G345" s="12"/>
      <c r="H345" s="12">
        <f>'12'!G10</f>
        <v>14</v>
      </c>
      <c r="I345" s="41">
        <f t="shared" si="92"/>
        <v>-1</v>
      </c>
      <c r="P345" s="15">
        <f t="shared" si="74"/>
        <v>22.234693877551031</v>
      </c>
      <c r="Q345" s="16">
        <v>40</v>
      </c>
      <c r="R345" s="16">
        <v>50</v>
      </c>
      <c r="S345" s="44">
        <f t="shared" si="75"/>
        <v>12</v>
      </c>
      <c r="U345" s="29">
        <f t="shared" si="80"/>
        <v>-1</v>
      </c>
      <c r="V345" s="29" t="str">
        <f t="shared" si="81"/>
        <v/>
      </c>
      <c r="W345" s="29" t="str">
        <f t="shared" si="82"/>
        <v/>
      </c>
      <c r="X345" s="29" t="str">
        <f t="shared" si="83"/>
        <v/>
      </c>
      <c r="Z345" s="29">
        <f t="shared" si="76"/>
        <v>0</v>
      </c>
      <c r="AA345" s="29" t="str">
        <f t="shared" si="77"/>
        <v/>
      </c>
      <c r="AB345" s="29" t="str">
        <f t="shared" si="78"/>
        <v/>
      </c>
      <c r="AC345" s="29" t="str">
        <f t="shared" si="79"/>
        <v/>
      </c>
    </row>
    <row r="346" spans="1:29" ht="15">
      <c r="A346" s="49"/>
      <c r="B346" s="18">
        <f>IF(ISNUMBER('12'!A11),'12'!A11,"")</f>
        <v>41982</v>
      </c>
      <c r="C346" s="12" t="str">
        <f>'12'!B11</f>
        <v>Tu</v>
      </c>
      <c r="D346" s="12">
        <f>IF(ISNUMBER('12'!C11),'12'!C11,"")</f>
        <v>37.9</v>
      </c>
      <c r="E346" s="42">
        <f t="shared" si="73"/>
        <v>12</v>
      </c>
      <c r="F346" s="12" t="str">
        <f>'12'!E11</f>
        <v>SSW</v>
      </c>
      <c r="G346" s="12"/>
      <c r="H346" s="12">
        <f>'12'!G11</f>
        <v>17</v>
      </c>
      <c r="I346" s="41">
        <f t="shared" si="92"/>
        <v>20.9</v>
      </c>
      <c r="P346" s="15">
        <f t="shared" si="74"/>
        <v>22.234693877551031</v>
      </c>
      <c r="Q346" s="16">
        <v>40</v>
      </c>
      <c r="R346" s="16">
        <v>50</v>
      </c>
      <c r="S346" s="44">
        <f t="shared" si="75"/>
        <v>10</v>
      </c>
      <c r="U346" s="29" t="str">
        <f t="shared" si="80"/>
        <v/>
      </c>
      <c r="V346" s="29" t="str">
        <f t="shared" si="81"/>
        <v/>
      </c>
      <c r="W346" s="29">
        <f t="shared" si="82"/>
        <v>20.9</v>
      </c>
      <c r="X346" s="29" t="str">
        <f t="shared" si="83"/>
        <v/>
      </c>
      <c r="Z346" s="29">
        <f t="shared" si="76"/>
        <v>0</v>
      </c>
      <c r="AA346" s="29" t="str">
        <f t="shared" si="77"/>
        <v/>
      </c>
      <c r="AB346" s="29" t="str">
        <f t="shared" si="78"/>
        <v/>
      </c>
      <c r="AC346" s="29" t="str">
        <f t="shared" si="79"/>
        <v/>
      </c>
    </row>
    <row r="347" spans="1:29" ht="15">
      <c r="A347" s="49"/>
      <c r="B347" s="18">
        <f>IF(ISNUMBER('12'!A12),'12'!A12,"")</f>
        <v>41983</v>
      </c>
      <c r="C347" s="12" t="str">
        <f>'12'!B12</f>
        <v>W</v>
      </c>
      <c r="D347" s="12">
        <f>IF(ISNUMBER('12'!C12),'12'!C12,"")</f>
        <v>13.3</v>
      </c>
      <c r="E347" s="42">
        <f t="shared" si="73"/>
        <v>12</v>
      </c>
      <c r="F347" s="12" t="str">
        <f>'12'!E12</f>
        <v>WSW</v>
      </c>
      <c r="G347" s="12"/>
      <c r="H347" s="12">
        <f>'12'!G12</f>
        <v>17</v>
      </c>
      <c r="I347" s="41">
        <f t="shared" si="92"/>
        <v>-3.6999999999999993</v>
      </c>
      <c r="P347" s="15">
        <f t="shared" si="74"/>
        <v>22.234693877551031</v>
      </c>
      <c r="Q347" s="16">
        <v>40</v>
      </c>
      <c r="R347" s="16">
        <v>50</v>
      </c>
      <c r="S347" s="44">
        <f t="shared" si="75"/>
        <v>12</v>
      </c>
      <c r="U347" s="29">
        <f t="shared" si="80"/>
        <v>-3.6999999999999993</v>
      </c>
      <c r="V347" s="29" t="str">
        <f t="shared" si="81"/>
        <v/>
      </c>
      <c r="W347" s="29" t="str">
        <f t="shared" si="82"/>
        <v/>
      </c>
      <c r="X347" s="29" t="str">
        <f t="shared" si="83"/>
        <v/>
      </c>
      <c r="Z347" s="29">
        <f t="shared" si="76"/>
        <v>0</v>
      </c>
      <c r="AA347" s="29" t="str">
        <f t="shared" si="77"/>
        <v/>
      </c>
      <c r="AB347" s="29" t="str">
        <f t="shared" si="78"/>
        <v/>
      </c>
      <c r="AC347" s="29" t="str">
        <f t="shared" si="79"/>
        <v/>
      </c>
    </row>
    <row r="348" spans="1:29" ht="15">
      <c r="A348" s="49"/>
      <c r="B348" s="18">
        <f>IF(ISNUMBER('12'!A13),'12'!A13,"")</f>
        <v>41984</v>
      </c>
      <c r="C348" s="12" t="str">
        <f>'12'!B13</f>
        <v>Th</v>
      </c>
      <c r="D348" s="12">
        <f>IF(ISNUMBER('12'!C13),'12'!C13,"")</f>
        <v>7.5</v>
      </c>
      <c r="E348" s="42">
        <f t="shared" si="73"/>
        <v>12</v>
      </c>
      <c r="F348" s="12" t="str">
        <f>'12'!E13</f>
        <v>WSW</v>
      </c>
      <c r="G348" s="12"/>
      <c r="H348" s="12">
        <f>'12'!G13</f>
        <v>14</v>
      </c>
      <c r="I348" s="41">
        <f t="shared" si="92"/>
        <v>-6.5</v>
      </c>
      <c r="P348" s="15">
        <f t="shared" si="74"/>
        <v>22.234693877551031</v>
      </c>
      <c r="Q348" s="16">
        <v>40</v>
      </c>
      <c r="R348" s="16">
        <v>50</v>
      </c>
      <c r="S348" s="44">
        <f t="shared" si="75"/>
        <v>12</v>
      </c>
      <c r="U348" s="29">
        <f t="shared" si="80"/>
        <v>-6.5</v>
      </c>
      <c r="V348" s="29" t="str">
        <f t="shared" si="81"/>
        <v/>
      </c>
      <c r="W348" s="29" t="str">
        <f t="shared" si="82"/>
        <v/>
      </c>
      <c r="X348" s="29" t="str">
        <f t="shared" si="83"/>
        <v/>
      </c>
      <c r="Z348" s="29">
        <f t="shared" si="76"/>
        <v>0</v>
      </c>
      <c r="AA348" s="29" t="str">
        <f t="shared" si="77"/>
        <v/>
      </c>
      <c r="AB348" s="29" t="str">
        <f t="shared" si="78"/>
        <v/>
      </c>
      <c r="AC348" s="29" t="str">
        <f t="shared" si="79"/>
        <v/>
      </c>
    </row>
    <row r="349" spans="1:29" ht="15">
      <c r="A349" s="49"/>
      <c r="B349" s="18">
        <f>IF(ISNUMBER('12'!A14),'12'!A14,"")</f>
        <v>41985</v>
      </c>
      <c r="C349" s="12" t="str">
        <f>'12'!B14</f>
        <v>F</v>
      </c>
      <c r="D349" s="12">
        <f>IF(ISNUMBER('12'!C14),'12'!C14,"")</f>
        <v>8.8000000000000007</v>
      </c>
      <c r="E349" s="42">
        <f t="shared" si="73"/>
        <v>12</v>
      </c>
      <c r="F349" s="12" t="str">
        <f>'12'!E14</f>
        <v>WSW</v>
      </c>
      <c r="G349" s="12"/>
      <c r="H349" s="12">
        <f>'12'!G14</f>
        <v>16</v>
      </c>
      <c r="I349" s="41">
        <f t="shared" si="92"/>
        <v>-7.1999999999999993</v>
      </c>
      <c r="P349" s="15">
        <f t="shared" si="74"/>
        <v>22.234693877551031</v>
      </c>
      <c r="Q349" s="16">
        <v>40</v>
      </c>
      <c r="R349" s="16">
        <v>50</v>
      </c>
      <c r="S349" s="44">
        <f t="shared" si="75"/>
        <v>12</v>
      </c>
      <c r="U349" s="29">
        <f t="shared" si="80"/>
        <v>-7.1999999999999993</v>
      </c>
      <c r="V349" s="29" t="str">
        <f t="shared" si="81"/>
        <v/>
      </c>
      <c r="W349" s="29" t="str">
        <f t="shared" si="82"/>
        <v/>
      </c>
      <c r="X349" s="29" t="str">
        <f t="shared" si="83"/>
        <v/>
      </c>
      <c r="Z349" s="29">
        <f t="shared" si="76"/>
        <v>0</v>
      </c>
      <c r="AA349" s="29" t="str">
        <f t="shared" si="77"/>
        <v/>
      </c>
      <c r="AB349" s="29" t="str">
        <f t="shared" si="78"/>
        <v/>
      </c>
      <c r="AC349" s="29" t="str">
        <f t="shared" si="79"/>
        <v/>
      </c>
    </row>
    <row r="350" spans="1:29" ht="15">
      <c r="A350" s="49"/>
      <c r="B350" s="18">
        <f>IF(ISNUMBER('12'!A15),'12'!A15,"")</f>
        <v>41986</v>
      </c>
      <c r="C350" s="12" t="str">
        <f>'12'!B15</f>
        <v>Sa</v>
      </c>
      <c r="D350" s="12">
        <f>IF(ISNUMBER('12'!C15),'12'!C15,"")</f>
        <v>15.4</v>
      </c>
      <c r="E350" s="42">
        <f t="shared" si="73"/>
        <v>12</v>
      </c>
      <c r="F350" s="12" t="str">
        <f>'12'!E15</f>
        <v>SW</v>
      </c>
      <c r="G350" s="12"/>
      <c r="H350" s="12">
        <f>'12'!G15</f>
        <v>22</v>
      </c>
      <c r="I350" s="41">
        <f t="shared" si="92"/>
        <v>-6.6</v>
      </c>
      <c r="P350" s="15">
        <f t="shared" si="74"/>
        <v>22.234693877551031</v>
      </c>
      <c r="Q350" s="16">
        <v>40</v>
      </c>
      <c r="R350" s="16">
        <v>50</v>
      </c>
      <c r="S350" s="44">
        <f t="shared" si="75"/>
        <v>11</v>
      </c>
      <c r="U350" s="29">
        <f t="shared" si="80"/>
        <v>-6.6</v>
      </c>
      <c r="V350" s="29" t="str">
        <f t="shared" si="81"/>
        <v/>
      </c>
      <c r="W350" s="29" t="str">
        <f t="shared" si="82"/>
        <v/>
      </c>
      <c r="X350" s="29" t="str">
        <f t="shared" si="83"/>
        <v/>
      </c>
      <c r="Z350" s="29">
        <f t="shared" si="76"/>
        <v>0</v>
      </c>
      <c r="AA350" s="29" t="str">
        <f t="shared" si="77"/>
        <v/>
      </c>
      <c r="AB350" s="29" t="str">
        <f t="shared" si="78"/>
        <v/>
      </c>
      <c r="AC350" s="29" t="str">
        <f t="shared" si="79"/>
        <v/>
      </c>
    </row>
    <row r="351" spans="1:29" ht="15">
      <c r="A351" s="49"/>
      <c r="B351" s="18">
        <f>IF(ISNUMBER('12'!A16),'12'!A16,"")</f>
        <v>41987</v>
      </c>
      <c r="C351" s="12" t="str">
        <f>'12'!B16</f>
        <v>Su</v>
      </c>
      <c r="D351" s="12">
        <f>IF(ISNUMBER('12'!C16),'12'!C16,"")</f>
        <v>15.4</v>
      </c>
      <c r="E351" s="42">
        <f t="shared" si="73"/>
        <v>12</v>
      </c>
      <c r="F351" s="12" t="str">
        <f>'12'!E16</f>
        <v>SSW</v>
      </c>
      <c r="G351" s="12"/>
      <c r="H351" s="12">
        <f>'12'!G16</f>
        <v>11</v>
      </c>
      <c r="I351" s="41">
        <f t="shared" si="92"/>
        <v>4.4000000000000004</v>
      </c>
      <c r="P351" s="15">
        <f t="shared" si="74"/>
        <v>22.234693877551031</v>
      </c>
      <c r="Q351" s="16">
        <v>40</v>
      </c>
      <c r="R351" s="16">
        <v>50</v>
      </c>
      <c r="S351" s="44">
        <f t="shared" si="75"/>
        <v>10</v>
      </c>
      <c r="U351" s="29">
        <f t="shared" si="80"/>
        <v>4.4000000000000004</v>
      </c>
      <c r="V351" s="29" t="str">
        <f t="shared" si="81"/>
        <v/>
      </c>
      <c r="W351" s="29" t="str">
        <f t="shared" si="82"/>
        <v/>
      </c>
      <c r="X351" s="29" t="str">
        <f t="shared" si="83"/>
        <v/>
      </c>
      <c r="Z351" s="29">
        <f t="shared" si="76"/>
        <v>0</v>
      </c>
      <c r="AA351" s="29" t="str">
        <f t="shared" si="77"/>
        <v/>
      </c>
      <c r="AB351" s="29" t="str">
        <f t="shared" si="78"/>
        <v/>
      </c>
      <c r="AC351" s="29" t="str">
        <f t="shared" si="79"/>
        <v/>
      </c>
    </row>
    <row r="352" spans="1:29" ht="15">
      <c r="A352" s="49"/>
      <c r="B352" s="18">
        <f>IF(ISNUMBER('12'!A17),'12'!A17,"")</f>
        <v>41988</v>
      </c>
      <c r="C352" s="12" t="str">
        <f>'12'!B17</f>
        <v>M</v>
      </c>
      <c r="D352" s="12">
        <f>IF(ISNUMBER('12'!C17),'12'!C17,"")</f>
        <v>15.4</v>
      </c>
      <c r="E352" s="42">
        <f t="shared" si="73"/>
        <v>12</v>
      </c>
      <c r="F352" s="12" t="str">
        <f>'12'!E17</f>
        <v>SW</v>
      </c>
      <c r="G352" s="12"/>
      <c r="H352" s="12">
        <f>'12'!G17</f>
        <v>0</v>
      </c>
      <c r="I352" s="41">
        <f t="shared" si="92"/>
        <v>15.4</v>
      </c>
      <c r="P352" s="15">
        <f t="shared" si="74"/>
        <v>22.234693877551031</v>
      </c>
      <c r="Q352" s="16">
        <v>40</v>
      </c>
      <c r="R352" s="16">
        <v>50</v>
      </c>
      <c r="S352" s="44">
        <f t="shared" si="75"/>
        <v>11</v>
      </c>
      <c r="U352" s="29">
        <f t="shared" si="80"/>
        <v>15.4</v>
      </c>
      <c r="V352" s="29" t="str">
        <f t="shared" si="81"/>
        <v/>
      </c>
      <c r="W352" s="29" t="str">
        <f t="shared" si="82"/>
        <v/>
      </c>
      <c r="X352" s="29" t="str">
        <f t="shared" si="83"/>
        <v/>
      </c>
      <c r="Z352" s="29">
        <f t="shared" si="76"/>
        <v>0</v>
      </c>
      <c r="AA352" s="29" t="str">
        <f t="shared" si="77"/>
        <v/>
      </c>
      <c r="AB352" s="29" t="str">
        <f t="shared" si="78"/>
        <v/>
      </c>
      <c r="AC352" s="29" t="str">
        <f t="shared" si="79"/>
        <v/>
      </c>
    </row>
    <row r="353" spans="1:29" ht="15">
      <c r="A353" s="49"/>
      <c r="B353" s="18">
        <f>IF(ISNUMBER('12'!A18),'12'!A18,"")</f>
        <v>41989</v>
      </c>
      <c r="C353" s="12" t="str">
        <f>'12'!B18</f>
        <v>Tu</v>
      </c>
      <c r="D353" s="12">
        <f>IF(ISNUMBER('12'!C18),'12'!C18,"")</f>
        <v>20</v>
      </c>
      <c r="E353" s="42">
        <f t="shared" si="73"/>
        <v>12</v>
      </c>
      <c r="F353" s="12" t="str">
        <f>'12'!E18</f>
        <v>WSW</v>
      </c>
      <c r="G353" s="12"/>
      <c r="H353" s="12">
        <f>'12'!G18</f>
        <v>0</v>
      </c>
      <c r="I353" s="41">
        <f t="shared" si="92"/>
        <v>20</v>
      </c>
      <c r="P353" s="15">
        <f t="shared" si="74"/>
        <v>22.234693877551031</v>
      </c>
      <c r="Q353" s="16">
        <v>40</v>
      </c>
      <c r="R353" s="16">
        <v>50</v>
      </c>
      <c r="S353" s="44">
        <f t="shared" si="75"/>
        <v>12</v>
      </c>
      <c r="U353" s="29" t="str">
        <f t="shared" si="80"/>
        <v/>
      </c>
      <c r="V353" s="29" t="str">
        <f t="shared" si="81"/>
        <v/>
      </c>
      <c r="W353" s="29">
        <f t="shared" si="82"/>
        <v>20</v>
      </c>
      <c r="X353" s="29" t="str">
        <f t="shared" si="83"/>
        <v/>
      </c>
      <c r="Z353" s="29">
        <f t="shared" si="76"/>
        <v>0</v>
      </c>
      <c r="AA353" s="29" t="str">
        <f t="shared" si="77"/>
        <v/>
      </c>
      <c r="AB353" s="29" t="str">
        <f t="shared" si="78"/>
        <v/>
      </c>
      <c r="AC353" s="29" t="str">
        <f t="shared" si="79"/>
        <v/>
      </c>
    </row>
    <row r="354" spans="1:29" ht="15">
      <c r="A354" s="49"/>
      <c r="B354" s="18">
        <f>IF(ISNUMBER('12'!A19),'12'!A19,"")</f>
        <v>41990</v>
      </c>
      <c r="C354" s="12" t="str">
        <f>'12'!B19</f>
        <v>W</v>
      </c>
      <c r="D354" s="12">
        <f>IF(ISNUMBER('12'!C19),'12'!C19,"")</f>
        <v>5.4</v>
      </c>
      <c r="E354" s="42">
        <f t="shared" si="73"/>
        <v>12</v>
      </c>
      <c r="F354" s="12" t="str">
        <f>'12'!E19</f>
        <v>SW</v>
      </c>
      <c r="G354" s="12"/>
      <c r="H354" s="12">
        <f>'12'!G19</f>
        <v>0</v>
      </c>
      <c r="I354" s="41">
        <f t="shared" si="92"/>
        <v>5.4</v>
      </c>
      <c r="P354" s="15">
        <f t="shared" si="74"/>
        <v>22.234693877551031</v>
      </c>
      <c r="Q354" s="16">
        <v>40</v>
      </c>
      <c r="R354" s="16">
        <v>50</v>
      </c>
      <c r="S354" s="44">
        <f t="shared" si="75"/>
        <v>11</v>
      </c>
      <c r="U354" s="29">
        <f t="shared" si="80"/>
        <v>5.4</v>
      </c>
      <c r="V354" s="29" t="str">
        <f t="shared" si="81"/>
        <v/>
      </c>
      <c r="W354" s="29" t="str">
        <f t="shared" si="82"/>
        <v/>
      </c>
      <c r="X354" s="29" t="str">
        <f t="shared" si="83"/>
        <v/>
      </c>
      <c r="Z354" s="29">
        <f t="shared" si="76"/>
        <v>0</v>
      </c>
      <c r="AA354" s="29" t="str">
        <f t="shared" si="77"/>
        <v/>
      </c>
      <c r="AB354" s="29" t="str">
        <f t="shared" si="78"/>
        <v/>
      </c>
      <c r="AC354" s="29" t="str">
        <f t="shared" si="79"/>
        <v/>
      </c>
    </row>
    <row r="355" spans="1:29" ht="15">
      <c r="A355" s="49"/>
      <c r="B355" s="18">
        <f>IF(ISNUMBER('12'!A20),'12'!A20,"")</f>
        <v>41991</v>
      </c>
      <c r="C355" s="12" t="str">
        <f>'12'!B20</f>
        <v>Th</v>
      </c>
      <c r="D355" s="12">
        <f>IF(ISNUMBER('12'!C20),'12'!C20,"")</f>
        <v>5</v>
      </c>
      <c r="E355" s="42">
        <f t="shared" si="73"/>
        <v>12</v>
      </c>
      <c r="F355" s="12" t="str">
        <f>'12'!E20</f>
        <v>WSW</v>
      </c>
      <c r="G355" s="12"/>
      <c r="H355" s="12">
        <f>'12'!G20</f>
        <v>8</v>
      </c>
      <c r="I355" s="41">
        <f t="shared" si="92"/>
        <v>-3</v>
      </c>
      <c r="P355" s="15">
        <f t="shared" si="74"/>
        <v>22.234693877551031</v>
      </c>
      <c r="Q355" s="16">
        <v>40</v>
      </c>
      <c r="R355" s="16">
        <v>50</v>
      </c>
      <c r="S355" s="44">
        <f t="shared" si="75"/>
        <v>12</v>
      </c>
      <c r="U355" s="29">
        <f t="shared" si="80"/>
        <v>-3</v>
      </c>
      <c r="V355" s="29" t="str">
        <f t="shared" si="81"/>
        <v/>
      </c>
      <c r="W355" s="29" t="str">
        <f t="shared" si="82"/>
        <v/>
      </c>
      <c r="X355" s="29" t="str">
        <f t="shared" si="83"/>
        <v/>
      </c>
      <c r="Z355" s="29">
        <f t="shared" si="76"/>
        <v>0</v>
      </c>
      <c r="AA355" s="29" t="str">
        <f t="shared" si="77"/>
        <v/>
      </c>
      <c r="AB355" s="29" t="str">
        <f t="shared" si="78"/>
        <v/>
      </c>
      <c r="AC355" s="29" t="str">
        <f t="shared" si="79"/>
        <v/>
      </c>
    </row>
    <row r="356" spans="1:29" ht="15">
      <c r="A356" s="49"/>
      <c r="B356" s="18">
        <f>IF(ISNUMBER('12'!A21),'12'!A21,"")</f>
        <v>41992</v>
      </c>
      <c r="C356" s="12" t="str">
        <f>'12'!B21</f>
        <v>F</v>
      </c>
      <c r="D356" s="12">
        <f>IF(ISNUMBER('12'!C21),'12'!C21,"")</f>
        <v>12.4</v>
      </c>
      <c r="E356" s="42">
        <f t="shared" si="73"/>
        <v>12</v>
      </c>
      <c r="F356" s="12" t="str">
        <f>'12'!E21</f>
        <v>W</v>
      </c>
      <c r="G356" s="12"/>
      <c r="H356" s="12">
        <f>'12'!G21</f>
        <v>14</v>
      </c>
      <c r="I356" s="41">
        <f t="shared" si="92"/>
        <v>-1.5999999999999996</v>
      </c>
      <c r="P356" s="15">
        <f t="shared" si="74"/>
        <v>22.234693877551031</v>
      </c>
      <c r="Q356" s="16">
        <v>40</v>
      </c>
      <c r="R356" s="16">
        <v>50</v>
      </c>
      <c r="S356" s="44">
        <f t="shared" si="75"/>
        <v>13</v>
      </c>
      <c r="U356" s="29">
        <f t="shared" si="80"/>
        <v>-1.5999999999999996</v>
      </c>
      <c r="V356" s="29" t="str">
        <f t="shared" si="81"/>
        <v/>
      </c>
      <c r="W356" s="29" t="str">
        <f t="shared" si="82"/>
        <v/>
      </c>
      <c r="X356" s="29" t="str">
        <f t="shared" si="83"/>
        <v/>
      </c>
      <c r="Z356" s="29">
        <f t="shared" si="76"/>
        <v>0</v>
      </c>
      <c r="AA356" s="29" t="str">
        <f t="shared" si="77"/>
        <v/>
      </c>
      <c r="AB356" s="29" t="str">
        <f t="shared" si="78"/>
        <v/>
      </c>
      <c r="AC356" s="29" t="str">
        <f t="shared" si="79"/>
        <v/>
      </c>
    </row>
    <row r="357" spans="1:29" ht="15">
      <c r="A357" s="49"/>
      <c r="B357" s="18">
        <f>IF(ISNUMBER('12'!A22),'12'!A22,"")</f>
        <v>41993</v>
      </c>
      <c r="C357" s="12" t="str">
        <f>'12'!B22</f>
        <v>Sa</v>
      </c>
      <c r="D357" s="12">
        <f>IF(ISNUMBER('12'!C22),'12'!C22,"")</f>
        <v>11.7</v>
      </c>
      <c r="E357" s="42">
        <f t="shared" si="73"/>
        <v>12</v>
      </c>
      <c r="F357" s="12" t="str">
        <f>'12'!E22</f>
        <v>W</v>
      </c>
      <c r="G357" s="12"/>
      <c r="H357" s="12">
        <f>'12'!G22</f>
        <v>16</v>
      </c>
      <c r="I357" s="41">
        <f t="shared" si="92"/>
        <v>-4.3000000000000007</v>
      </c>
      <c r="P357" s="15">
        <f t="shared" si="74"/>
        <v>22.234693877551031</v>
      </c>
      <c r="Q357" s="16">
        <v>40</v>
      </c>
      <c r="R357" s="16">
        <v>50</v>
      </c>
      <c r="S357" s="44">
        <f t="shared" si="75"/>
        <v>13</v>
      </c>
      <c r="U357" s="29">
        <f t="shared" si="80"/>
        <v>-4.3000000000000007</v>
      </c>
      <c r="V357" s="29" t="str">
        <f t="shared" si="81"/>
        <v/>
      </c>
      <c r="W357" s="29" t="str">
        <f t="shared" si="82"/>
        <v/>
      </c>
      <c r="X357" s="29" t="str">
        <f t="shared" si="83"/>
        <v/>
      </c>
      <c r="Z357" s="29">
        <f t="shared" si="76"/>
        <v>0</v>
      </c>
      <c r="AA357" s="29" t="str">
        <f t="shared" si="77"/>
        <v/>
      </c>
      <c r="AB357" s="29" t="str">
        <f t="shared" si="78"/>
        <v/>
      </c>
      <c r="AC357" s="29" t="str">
        <f t="shared" si="79"/>
        <v/>
      </c>
    </row>
    <row r="358" spans="1:29" ht="15">
      <c r="A358" s="49"/>
      <c r="B358" s="18">
        <f>IF(ISNUMBER('12'!A23),'12'!A23,"")</f>
        <v>41994</v>
      </c>
      <c r="C358" s="12" t="str">
        <f>'12'!B23</f>
        <v>Su</v>
      </c>
      <c r="D358" s="12">
        <f>IF(ISNUMBER('12'!C23),'12'!C23,"")</f>
        <v>5</v>
      </c>
      <c r="E358" s="42">
        <f t="shared" si="73"/>
        <v>12</v>
      </c>
      <c r="F358" s="12" t="str">
        <f>'12'!E23</f>
        <v>SW</v>
      </c>
      <c r="G358" s="12"/>
      <c r="H358" s="12">
        <f>'12'!G23</f>
        <v>6</v>
      </c>
      <c r="I358" s="41">
        <f t="shared" si="92"/>
        <v>-1</v>
      </c>
      <c r="P358" s="15">
        <f t="shared" si="74"/>
        <v>22.234693877551031</v>
      </c>
      <c r="Q358" s="16">
        <v>40</v>
      </c>
      <c r="R358" s="16">
        <v>50</v>
      </c>
      <c r="S358" s="44">
        <f t="shared" si="75"/>
        <v>11</v>
      </c>
      <c r="U358" s="29">
        <f t="shared" si="80"/>
        <v>-1</v>
      </c>
      <c r="V358" s="29" t="str">
        <f t="shared" si="81"/>
        <v/>
      </c>
      <c r="W358" s="29" t="str">
        <f t="shared" si="82"/>
        <v/>
      </c>
      <c r="X358" s="29" t="str">
        <f t="shared" si="83"/>
        <v/>
      </c>
      <c r="Z358" s="29">
        <f t="shared" si="76"/>
        <v>0</v>
      </c>
      <c r="AA358" s="29" t="str">
        <f t="shared" si="77"/>
        <v/>
      </c>
      <c r="AB358" s="29" t="str">
        <f t="shared" si="78"/>
        <v/>
      </c>
      <c r="AC358" s="29" t="str">
        <f t="shared" si="79"/>
        <v/>
      </c>
    </row>
    <row r="359" spans="1:29" ht="15">
      <c r="A359" s="49"/>
      <c r="B359" s="18">
        <f>IF(ISNUMBER('12'!A24),'12'!A24,"")</f>
        <v>41995</v>
      </c>
      <c r="C359" s="12" t="str">
        <f>'12'!B24</f>
        <v>M</v>
      </c>
      <c r="D359" s="12">
        <f>IF(ISNUMBER('12'!C24),'12'!C24,"")</f>
        <v>10.4</v>
      </c>
      <c r="E359" s="42">
        <f t="shared" si="73"/>
        <v>12</v>
      </c>
      <c r="F359" s="12" t="str">
        <f>'12'!E24</f>
        <v>SW</v>
      </c>
      <c r="G359" s="12"/>
      <c r="H359" s="12">
        <f>'12'!G24</f>
        <v>15</v>
      </c>
      <c r="I359" s="41">
        <f t="shared" si="92"/>
        <v>-4.5999999999999996</v>
      </c>
      <c r="P359" s="15">
        <f t="shared" si="74"/>
        <v>22.234693877551031</v>
      </c>
      <c r="Q359" s="16">
        <v>40</v>
      </c>
      <c r="R359" s="16">
        <v>50</v>
      </c>
      <c r="S359" s="44">
        <f t="shared" si="75"/>
        <v>11</v>
      </c>
      <c r="U359" s="29">
        <f t="shared" si="80"/>
        <v>-4.5999999999999996</v>
      </c>
      <c r="V359" s="29" t="str">
        <f t="shared" si="81"/>
        <v/>
      </c>
      <c r="W359" s="29" t="str">
        <f t="shared" si="82"/>
        <v/>
      </c>
      <c r="X359" s="29" t="str">
        <f t="shared" si="83"/>
        <v/>
      </c>
      <c r="Z359" s="29">
        <f t="shared" si="76"/>
        <v>0</v>
      </c>
      <c r="AA359" s="29" t="str">
        <f t="shared" si="77"/>
        <v/>
      </c>
      <c r="AB359" s="29" t="str">
        <f t="shared" si="78"/>
        <v/>
      </c>
      <c r="AC359" s="29" t="str">
        <f t="shared" si="79"/>
        <v/>
      </c>
    </row>
    <row r="360" spans="1:29" ht="15">
      <c r="A360" s="49"/>
      <c r="B360" s="18">
        <f>IF(ISNUMBER('12'!A25),'12'!A25,"")</f>
        <v>41996</v>
      </c>
      <c r="C360" s="12" t="str">
        <f>'12'!B25</f>
        <v>Tu</v>
      </c>
      <c r="D360" s="12">
        <f>IF(ISNUMBER('12'!C25),'12'!C25,"")</f>
        <v>13.3</v>
      </c>
      <c r="E360" s="42">
        <f t="shared" si="73"/>
        <v>12</v>
      </c>
      <c r="F360" s="12" t="str">
        <f>'12'!E25</f>
        <v>SW</v>
      </c>
      <c r="G360" s="12"/>
      <c r="H360" s="12">
        <f>'12'!G25</f>
        <v>12</v>
      </c>
      <c r="I360" s="41">
        <f t="shared" si="92"/>
        <v>1.3000000000000007</v>
      </c>
      <c r="P360" s="15">
        <f t="shared" si="74"/>
        <v>22.234693877551031</v>
      </c>
      <c r="Q360" s="16">
        <v>40</v>
      </c>
      <c r="R360" s="16">
        <v>50</v>
      </c>
      <c r="S360" s="44">
        <f t="shared" si="75"/>
        <v>11</v>
      </c>
      <c r="U360" s="29">
        <f t="shared" si="80"/>
        <v>1.3000000000000007</v>
      </c>
      <c r="V360" s="29" t="str">
        <f t="shared" si="81"/>
        <v/>
      </c>
      <c r="W360" s="29" t="str">
        <f t="shared" si="82"/>
        <v/>
      </c>
      <c r="X360" s="29" t="str">
        <f t="shared" si="83"/>
        <v/>
      </c>
      <c r="Z360" s="29">
        <f t="shared" si="76"/>
        <v>0</v>
      </c>
      <c r="AA360" s="29" t="str">
        <f t="shared" si="77"/>
        <v/>
      </c>
      <c r="AB360" s="29" t="str">
        <f t="shared" si="78"/>
        <v/>
      </c>
      <c r="AC360" s="29" t="str">
        <f t="shared" si="79"/>
        <v/>
      </c>
    </row>
    <row r="361" spans="1:29" ht="15">
      <c r="A361" s="49"/>
      <c r="B361" s="18">
        <f>IF(ISNUMBER('12'!A26),'12'!A26,"")</f>
        <v>41997</v>
      </c>
      <c r="C361" s="12" t="str">
        <f>'12'!B26</f>
        <v>W</v>
      </c>
      <c r="D361" s="12">
        <f>IF(ISNUMBER('12'!C26),'12'!C26,"")</f>
        <v>11.3</v>
      </c>
      <c r="E361" s="42">
        <f t="shared" si="73"/>
        <v>12</v>
      </c>
      <c r="F361" s="12" t="str">
        <f>'12'!E26</f>
        <v>WSW</v>
      </c>
      <c r="G361" s="12"/>
      <c r="H361" s="12">
        <f>'12'!G26</f>
        <v>10</v>
      </c>
      <c r="I361" s="41">
        <f t="shared" si="92"/>
        <v>1.3000000000000007</v>
      </c>
      <c r="P361" s="15">
        <f t="shared" si="74"/>
        <v>22.234693877551031</v>
      </c>
      <c r="Q361" s="16">
        <v>40</v>
      </c>
      <c r="R361" s="16">
        <v>50</v>
      </c>
      <c r="S361" s="44">
        <f t="shared" si="75"/>
        <v>12</v>
      </c>
      <c r="U361" s="29">
        <f t="shared" si="80"/>
        <v>1.3000000000000007</v>
      </c>
      <c r="V361" s="29" t="str">
        <f t="shared" si="81"/>
        <v/>
      </c>
      <c r="W361" s="29" t="str">
        <f t="shared" si="82"/>
        <v/>
      </c>
      <c r="X361" s="29" t="str">
        <f t="shared" si="83"/>
        <v/>
      </c>
      <c r="Z361" s="29">
        <f t="shared" si="76"/>
        <v>0</v>
      </c>
      <c r="AA361" s="29" t="str">
        <f t="shared" si="77"/>
        <v/>
      </c>
      <c r="AB361" s="29" t="str">
        <f t="shared" si="78"/>
        <v/>
      </c>
      <c r="AC361" s="29" t="str">
        <f t="shared" si="79"/>
        <v/>
      </c>
    </row>
    <row r="362" spans="1:29" ht="15">
      <c r="A362" s="49"/>
      <c r="B362" s="18">
        <f>IF(ISNUMBER('12'!A27),'12'!A27,"")</f>
        <v>41998</v>
      </c>
      <c r="C362" s="12" t="str">
        <f>'12'!B27</f>
        <v>Th</v>
      </c>
      <c r="D362" s="12">
        <f>IF(ISNUMBER('12'!C27),'12'!C27,"")</f>
        <v>11.3</v>
      </c>
      <c r="E362" s="42">
        <f t="shared" si="73"/>
        <v>12</v>
      </c>
      <c r="F362" s="12" t="str">
        <f>'12'!E27</f>
        <v>W</v>
      </c>
      <c r="G362" s="12"/>
      <c r="H362" s="12">
        <f>'12'!G27</f>
        <v>12</v>
      </c>
      <c r="I362" s="41">
        <f t="shared" si="92"/>
        <v>-0.69999999999999929</v>
      </c>
      <c r="P362" s="15">
        <f t="shared" si="74"/>
        <v>22.234693877551031</v>
      </c>
      <c r="Q362" s="16">
        <v>40</v>
      </c>
      <c r="R362" s="16">
        <v>50</v>
      </c>
      <c r="S362" s="44">
        <f t="shared" si="75"/>
        <v>13</v>
      </c>
      <c r="U362" s="29">
        <f t="shared" si="80"/>
        <v>-0.69999999999999929</v>
      </c>
      <c r="V362" s="29" t="str">
        <f t="shared" si="81"/>
        <v/>
      </c>
      <c r="W362" s="29" t="str">
        <f t="shared" si="82"/>
        <v/>
      </c>
      <c r="X362" s="29" t="str">
        <f t="shared" si="83"/>
        <v/>
      </c>
      <c r="Z362" s="29">
        <f t="shared" si="76"/>
        <v>0</v>
      </c>
      <c r="AA362" s="29" t="str">
        <f t="shared" si="77"/>
        <v/>
      </c>
      <c r="AB362" s="29" t="str">
        <f t="shared" si="78"/>
        <v/>
      </c>
      <c r="AC362" s="29" t="str">
        <f t="shared" si="79"/>
        <v/>
      </c>
    </row>
    <row r="363" spans="1:29" ht="15">
      <c r="A363" s="49"/>
      <c r="B363" s="18">
        <f>IF(ISNUMBER('12'!A28),'12'!A28,"")</f>
        <v>41999</v>
      </c>
      <c r="C363" s="12" t="str">
        <f>'12'!B28</f>
        <v>F</v>
      </c>
      <c r="D363" s="12">
        <f>IF(ISNUMBER('12'!C28),'12'!C28,"")</f>
        <v>7.9</v>
      </c>
      <c r="E363" s="42">
        <f t="shared" si="73"/>
        <v>12</v>
      </c>
      <c r="F363" s="12" t="str">
        <f>'12'!E28</f>
        <v>S</v>
      </c>
      <c r="G363" s="12"/>
      <c r="H363" s="12">
        <f>'12'!G28</f>
        <v>16</v>
      </c>
      <c r="I363" s="41">
        <f t="shared" si="92"/>
        <v>-8.1</v>
      </c>
      <c r="P363" s="15">
        <f t="shared" si="74"/>
        <v>22.234693877551031</v>
      </c>
      <c r="Q363" s="16">
        <v>40</v>
      </c>
      <c r="R363" s="16">
        <v>50</v>
      </c>
      <c r="S363" s="44">
        <f t="shared" si="75"/>
        <v>9</v>
      </c>
      <c r="U363" s="29">
        <f t="shared" si="80"/>
        <v>-8.1</v>
      </c>
      <c r="V363" s="29" t="str">
        <f t="shared" si="81"/>
        <v/>
      </c>
      <c r="W363" s="29" t="str">
        <f t="shared" si="82"/>
        <v/>
      </c>
      <c r="X363" s="29" t="str">
        <f t="shared" si="83"/>
        <v/>
      </c>
      <c r="Z363" s="29">
        <f t="shared" si="76"/>
        <v>0</v>
      </c>
      <c r="AA363" s="29" t="str">
        <f t="shared" si="77"/>
        <v/>
      </c>
      <c r="AB363" s="29" t="str">
        <f t="shared" si="78"/>
        <v/>
      </c>
      <c r="AC363" s="29" t="str">
        <f t="shared" si="79"/>
        <v/>
      </c>
    </row>
    <row r="364" spans="1:29" ht="15">
      <c r="A364" s="49"/>
      <c r="B364" s="18">
        <f>IF(ISNUMBER('12'!A29),'12'!A29,"")</f>
        <v>42000</v>
      </c>
      <c r="C364" s="12" t="str">
        <f>'12'!B29</f>
        <v>Sa</v>
      </c>
      <c r="D364" s="12">
        <f>IF(ISNUMBER('12'!C29),'12'!C29,"")</f>
        <v>14.2</v>
      </c>
      <c r="E364" s="42">
        <f t="shared" si="73"/>
        <v>12</v>
      </c>
      <c r="F364" s="12" t="str">
        <f>'12'!E29</f>
        <v>NW</v>
      </c>
      <c r="G364" s="12"/>
      <c r="H364" s="12">
        <f>'12'!G29</f>
        <v>17</v>
      </c>
      <c r="I364" s="41">
        <f t="shared" si="92"/>
        <v>-2.8000000000000007</v>
      </c>
      <c r="P364" s="15">
        <f t="shared" si="74"/>
        <v>22.234693877551031</v>
      </c>
      <c r="Q364" s="16">
        <v>40</v>
      </c>
      <c r="R364" s="16">
        <v>50</v>
      </c>
      <c r="S364" s="44">
        <f t="shared" si="75"/>
        <v>15</v>
      </c>
      <c r="U364" s="29">
        <f t="shared" si="80"/>
        <v>-2.8000000000000007</v>
      </c>
      <c r="V364" s="29" t="str">
        <f t="shared" si="81"/>
        <v/>
      </c>
      <c r="W364" s="29" t="str">
        <f t="shared" si="82"/>
        <v/>
      </c>
      <c r="X364" s="29" t="str">
        <f t="shared" si="83"/>
        <v/>
      </c>
      <c r="Z364" s="29">
        <f t="shared" si="76"/>
        <v>0</v>
      </c>
      <c r="AA364" s="29" t="str">
        <f t="shared" si="77"/>
        <v/>
      </c>
      <c r="AB364" s="29" t="str">
        <f t="shared" si="78"/>
        <v/>
      </c>
      <c r="AC364" s="29" t="str">
        <f t="shared" si="79"/>
        <v/>
      </c>
    </row>
    <row r="365" spans="1:29" ht="15">
      <c r="A365" s="49"/>
      <c r="B365" s="18">
        <f>IF(ISNUMBER('12'!A30),'12'!A30,"")</f>
        <v>42001</v>
      </c>
      <c r="C365" s="12" t="str">
        <f>'12'!B30</f>
        <v>Su</v>
      </c>
      <c r="D365" s="12">
        <f>IF(ISNUMBER('12'!C30),'12'!C30,"")</f>
        <v>25.4</v>
      </c>
      <c r="E365" s="42">
        <f t="shared" si="73"/>
        <v>12</v>
      </c>
      <c r="F365" s="12" t="str">
        <f>'12'!E30</f>
        <v>NW</v>
      </c>
      <c r="G365" s="12"/>
      <c r="H365" s="12">
        <f>'12'!G30</f>
        <v>29</v>
      </c>
      <c r="I365" s="41">
        <f t="shared" si="92"/>
        <v>-3.6000000000000014</v>
      </c>
      <c r="P365" s="15">
        <f t="shared" si="74"/>
        <v>22.234693877551031</v>
      </c>
      <c r="Q365" s="16">
        <v>40</v>
      </c>
      <c r="R365" s="16">
        <v>50</v>
      </c>
      <c r="S365" s="44">
        <f t="shared" si="75"/>
        <v>15</v>
      </c>
      <c r="U365" s="29">
        <f t="shared" si="80"/>
        <v>-3.6000000000000014</v>
      </c>
      <c r="V365" s="29" t="str">
        <f t="shared" si="81"/>
        <v/>
      </c>
      <c r="W365" s="29" t="str">
        <f t="shared" si="82"/>
        <v/>
      </c>
      <c r="X365" s="29" t="str">
        <f t="shared" si="83"/>
        <v/>
      </c>
      <c r="Z365" s="29">
        <f t="shared" si="76"/>
        <v>0</v>
      </c>
      <c r="AA365" s="29" t="str">
        <f t="shared" si="77"/>
        <v/>
      </c>
      <c r="AB365" s="29" t="str">
        <f t="shared" si="78"/>
        <v/>
      </c>
      <c r="AC365" s="29" t="str">
        <f t="shared" si="79"/>
        <v/>
      </c>
    </row>
    <row r="366" spans="1:29" ht="15">
      <c r="A366" s="49"/>
      <c r="B366" s="18">
        <f>IF(ISNUMBER('12'!A31),'12'!A31,"")</f>
        <v>42002</v>
      </c>
      <c r="C366" s="12" t="str">
        <f>'12'!B31</f>
        <v>M</v>
      </c>
      <c r="D366" s="12">
        <f>IF(ISNUMBER('12'!C31),'12'!C31,"")</f>
        <v>27.5</v>
      </c>
      <c r="E366" s="42">
        <f t="shared" si="73"/>
        <v>12</v>
      </c>
      <c r="F366" s="12" t="str">
        <f>'12'!E31</f>
        <v>WSW</v>
      </c>
      <c r="G366" s="12"/>
      <c r="H366" s="12">
        <f>'12'!G31</f>
        <v>37</v>
      </c>
      <c r="I366" s="41">
        <f t="shared" si="92"/>
        <v>-9.5</v>
      </c>
      <c r="P366" s="15">
        <f t="shared" si="74"/>
        <v>22.234693877551031</v>
      </c>
      <c r="Q366" s="16">
        <v>40</v>
      </c>
      <c r="R366" s="16">
        <v>50</v>
      </c>
      <c r="S366" s="44">
        <f t="shared" si="75"/>
        <v>12</v>
      </c>
      <c r="U366" s="29">
        <f t="shared" si="80"/>
        <v>-9.5</v>
      </c>
      <c r="V366" s="29" t="str">
        <f t="shared" si="81"/>
        <v/>
      </c>
      <c r="W366" s="29" t="str">
        <f t="shared" si="82"/>
        <v/>
      </c>
      <c r="X366" s="29" t="str">
        <f t="shared" si="83"/>
        <v/>
      </c>
      <c r="Z366" s="29">
        <f t="shared" si="76"/>
        <v>0</v>
      </c>
      <c r="AA366" s="29" t="str">
        <f t="shared" si="77"/>
        <v/>
      </c>
      <c r="AB366" s="29" t="str">
        <f t="shared" si="78"/>
        <v/>
      </c>
      <c r="AC366" s="29" t="str">
        <f t="shared" si="79"/>
        <v/>
      </c>
    </row>
    <row r="367" spans="1:29" ht="15">
      <c r="A367" s="49"/>
      <c r="B367" s="18">
        <f>IF(ISNUMBER('12'!A32),'12'!A32,"")</f>
        <v>42003</v>
      </c>
      <c r="C367" s="12" t="str">
        <f>'12'!B32</f>
        <v>Tu</v>
      </c>
      <c r="D367" s="12">
        <f>IF(ISNUMBER('12'!C32),'12'!C32,"")</f>
        <v>22.4</v>
      </c>
      <c r="E367" s="42">
        <f t="shared" si="73"/>
        <v>12</v>
      </c>
      <c r="F367" s="12" t="str">
        <f>'12'!E32</f>
        <v>SW</v>
      </c>
      <c r="G367" s="12"/>
      <c r="H367" s="12">
        <f>'12'!G32</f>
        <v>36</v>
      </c>
      <c r="I367" s="41">
        <f t="shared" si="92"/>
        <v>-13.600000000000001</v>
      </c>
      <c r="P367" s="15">
        <f t="shared" si="74"/>
        <v>22.234693877551031</v>
      </c>
      <c r="Q367" s="16">
        <v>40</v>
      </c>
      <c r="R367" s="16">
        <v>50</v>
      </c>
      <c r="S367" s="44">
        <f t="shared" si="75"/>
        <v>11</v>
      </c>
      <c r="U367" s="29">
        <f t="shared" si="80"/>
        <v>-13.600000000000001</v>
      </c>
      <c r="V367" s="29" t="str">
        <f t="shared" si="81"/>
        <v/>
      </c>
      <c r="W367" s="29" t="str">
        <f t="shared" si="82"/>
        <v/>
      </c>
      <c r="X367" s="29" t="str">
        <f t="shared" si="83"/>
        <v/>
      </c>
      <c r="Z367" s="29">
        <f t="shared" si="76"/>
        <v>0</v>
      </c>
      <c r="AA367" s="29" t="str">
        <f t="shared" si="77"/>
        <v/>
      </c>
      <c r="AB367" s="29" t="str">
        <f t="shared" si="78"/>
        <v/>
      </c>
      <c r="AC367" s="29" t="str">
        <f t="shared" si="79"/>
        <v/>
      </c>
    </row>
    <row r="368" spans="1:29" ht="15">
      <c r="A368" s="49"/>
      <c r="B368" s="18">
        <f>IF(ISNUMBER('12'!A33),'12'!A33,"")</f>
        <v>42004</v>
      </c>
      <c r="C368" s="12" t="str">
        <f>'12'!B33</f>
        <v>W</v>
      </c>
      <c r="D368" s="12">
        <f>IF(ISNUMBER('12'!C33),'12'!C33,"")</f>
        <v>20.399999999999999</v>
      </c>
      <c r="E368" s="42">
        <f t="shared" si="73"/>
        <v>12</v>
      </c>
      <c r="F368" s="12" t="str">
        <f>'12'!E33</f>
        <v>SSW</v>
      </c>
      <c r="G368" s="12"/>
      <c r="H368" s="12">
        <f>'12'!G33</f>
        <v>26</v>
      </c>
      <c r="I368" s="41">
        <f t="shared" si="92"/>
        <v>-5.6000000000000014</v>
      </c>
      <c r="P368" s="15">
        <f t="shared" si="74"/>
        <v>22.234693877551031</v>
      </c>
      <c r="Q368" s="16">
        <v>40</v>
      </c>
      <c r="R368" s="16">
        <v>50</v>
      </c>
      <c r="S368" s="44">
        <f t="shared" si="75"/>
        <v>10</v>
      </c>
      <c r="U368" s="29">
        <f t="shared" si="80"/>
        <v>-5.6000000000000014</v>
      </c>
      <c r="V368" s="29" t="str">
        <f t="shared" si="81"/>
        <v/>
      </c>
      <c r="W368" s="29" t="str">
        <f t="shared" si="82"/>
        <v/>
      </c>
      <c r="X368" s="29" t="str">
        <f t="shared" si="83"/>
        <v/>
      </c>
      <c r="Z368" s="29">
        <f t="shared" si="76"/>
        <v>0</v>
      </c>
      <c r="AA368" s="29" t="str">
        <f t="shared" si="77"/>
        <v/>
      </c>
      <c r="AB368" s="29" t="str">
        <f t="shared" si="78"/>
        <v/>
      </c>
      <c r="AC368" s="29" t="str">
        <f t="shared" si="79"/>
        <v/>
      </c>
    </row>
    <row r="369" spans="2:29" ht="15">
      <c r="B369" s="21"/>
      <c r="C369" s="12"/>
      <c r="D369" s="12"/>
      <c r="E369" s="12"/>
      <c r="F369" s="12"/>
      <c r="G369" s="12"/>
      <c r="H369" s="12"/>
      <c r="I369" s="41" t="str">
        <f t="shared" si="92"/>
        <v/>
      </c>
      <c r="P369" s="15">
        <f t="shared" si="74"/>
        <v>22.234693877551031</v>
      </c>
      <c r="Q369" s="16">
        <v>40</v>
      </c>
      <c r="R369" s="16">
        <v>50</v>
      </c>
      <c r="S369" s="44" t="e">
        <f t="shared" si="75"/>
        <v>#N/A</v>
      </c>
      <c r="U369" s="29" t="str">
        <f t="shared" si="80"/>
        <v/>
      </c>
      <c r="V369" s="29" t="str">
        <f t="shared" si="81"/>
        <v/>
      </c>
      <c r="W369" s="29" t="str">
        <f t="shared" si="82"/>
        <v/>
      </c>
      <c r="X369" s="29" t="str">
        <f t="shared" si="83"/>
        <v/>
      </c>
      <c r="Z369" s="29">
        <f t="shared" si="76"/>
        <v>0</v>
      </c>
      <c r="AA369" s="29" t="str">
        <f t="shared" si="77"/>
        <v/>
      </c>
      <c r="AB369" s="29" t="str">
        <f t="shared" si="78"/>
        <v/>
      </c>
      <c r="AC369" s="29" t="str">
        <f t="shared" si="79"/>
        <v/>
      </c>
    </row>
    <row r="370" spans="2:29" ht="15">
      <c r="B370" s="21"/>
      <c r="C370" s="12"/>
      <c r="D370" s="12"/>
      <c r="E370" s="12"/>
      <c r="F370" s="12">
        <f>COUNTIF(F4:F368,"&lt;&gt;0")</f>
        <v>365</v>
      </c>
      <c r="G370" s="12"/>
      <c r="H370" s="12"/>
      <c r="I370" s="12"/>
      <c r="U370" s="29"/>
      <c r="V370" s="29"/>
      <c r="W370" s="29" t="str">
        <f t="shared" ref="W370:W374" si="93">IF(AND(W$1&lt;$I370,$I370&lt;=W$2,$D370&lt;50),$I370,"")</f>
        <v/>
      </c>
      <c r="X370" s="29" t="str">
        <f t="shared" si="83"/>
        <v/>
      </c>
      <c r="Z370" s="29"/>
      <c r="AA370" s="29"/>
      <c r="AB370" s="29" t="str">
        <f>IF(AND(AB$1&lt;$K370,$K370&lt;=AB$2,$D370&lt;50),$K370,"")</f>
        <v/>
      </c>
      <c r="AC370" s="29" t="str">
        <f t="shared" si="79"/>
        <v/>
      </c>
    </row>
    <row r="371" spans="2:29" ht="15">
      <c r="U371" s="29"/>
      <c r="V371" s="29"/>
      <c r="W371" s="29" t="str">
        <f t="shared" si="93"/>
        <v/>
      </c>
      <c r="X371" s="29" t="str">
        <f t="shared" si="83"/>
        <v/>
      </c>
      <c r="Z371" s="29"/>
      <c r="AA371" s="29"/>
      <c r="AB371" s="29" t="str">
        <f>IF(AND(AB$1&lt;$K371,$K371&lt;=AB$2,$D371&lt;50),$K371,"")</f>
        <v/>
      </c>
      <c r="AC371" s="29" t="str">
        <f t="shared" si="79"/>
        <v/>
      </c>
    </row>
    <row r="372" spans="2:29" ht="15">
      <c r="U372" s="29"/>
      <c r="V372" s="29"/>
      <c r="W372" s="29" t="str">
        <f t="shared" si="93"/>
        <v/>
      </c>
      <c r="X372" s="29" t="str">
        <f t="shared" si="83"/>
        <v/>
      </c>
      <c r="Z372" s="29"/>
      <c r="AA372" s="29"/>
      <c r="AB372" s="29" t="str">
        <f>IF(AND(AB$1&lt;$K372,$K372&lt;=AB$2,$D372&lt;50),$K372,"")</f>
        <v/>
      </c>
      <c r="AC372" s="29" t="str">
        <f t="shared" si="79"/>
        <v/>
      </c>
    </row>
    <row r="373" spans="2:29" ht="15">
      <c r="I373" s="11">
        <f>COUNTIF(I4:I369,"&gt;=20")</f>
        <v>30</v>
      </c>
      <c r="U373" s="29"/>
      <c r="V373" s="29"/>
      <c r="W373" s="29">
        <f t="shared" si="93"/>
        <v>30</v>
      </c>
      <c r="X373" s="29" t="str">
        <f t="shared" si="83"/>
        <v/>
      </c>
      <c r="Z373" s="29"/>
      <c r="AA373" s="29"/>
      <c r="AB373" s="29" t="str">
        <f>IF(AND(AB$1&lt;$K373,$K373&lt;=AB$2,$D373&lt;50),$K373,"")</f>
        <v/>
      </c>
      <c r="AC373" s="29" t="str">
        <f t="shared" si="79"/>
        <v/>
      </c>
    </row>
    <row r="374" spans="2:29" ht="15">
      <c r="U374" s="29"/>
      <c r="V374" s="29"/>
      <c r="W374" s="29" t="str">
        <f t="shared" si="93"/>
        <v/>
      </c>
      <c r="X374" s="29" t="str">
        <f t="shared" si="83"/>
        <v/>
      </c>
      <c r="Z374" s="29"/>
      <c r="AA374" s="29"/>
      <c r="AB374" s="29" t="str">
        <f>IF(AND(AB$1&lt;$K374,$K374&lt;=AB$2,$D374&lt;50),$K374,"")</f>
        <v/>
      </c>
      <c r="AC374" s="29" t="str">
        <f t="shared" si="79"/>
        <v/>
      </c>
    </row>
    <row r="378" spans="2:29">
      <c r="F378" s="52" t="s">
        <v>45</v>
      </c>
      <c r="G378" s="52"/>
      <c r="H378" s="52"/>
      <c r="I378" s="52" t="s">
        <v>46</v>
      </c>
      <c r="J378" s="52"/>
      <c r="K378" s="52" t="s">
        <v>47</v>
      </c>
      <c r="L378" s="52"/>
    </row>
    <row r="379" spans="2:29">
      <c r="D379" s="11" t="s">
        <v>15</v>
      </c>
      <c r="F379" s="11">
        <f>COUNTIF($F$4:$F$369,D379)</f>
        <v>9</v>
      </c>
      <c r="H379" s="30">
        <f t="shared" ref="H379:H394" si="94">F379/F$396</f>
        <v>2.4657534246575342E-2</v>
      </c>
      <c r="I379" s="11">
        <f>COUNTIFS($F$4:$F$369,$D379,$D$4:$D$369,"&gt;=50")</f>
        <v>0</v>
      </c>
      <c r="J379" s="30">
        <f>I379/I$396</f>
        <v>0</v>
      </c>
      <c r="K379" s="11">
        <f>COUNTIFS($F$4:$F$369,$D379,$I$4:$I$369,"&gt;=20")</f>
        <v>0</v>
      </c>
      <c r="L379" s="30">
        <f>K379/K$396</f>
        <v>0</v>
      </c>
    </row>
    <row r="380" spans="2:29">
      <c r="D380" s="11" t="s">
        <v>14</v>
      </c>
      <c r="F380" s="11">
        <f t="shared" ref="F380:F394" si="95">COUNTIF($F$4:$F$369,D380)</f>
        <v>12</v>
      </c>
      <c r="H380" s="30">
        <f t="shared" si="94"/>
        <v>3.287671232876712E-2</v>
      </c>
      <c r="I380" s="11">
        <f t="shared" ref="I380:I394" si="96">COUNTIFS($F$4:$F$369,$D380,$D$4:$D$369,"&gt;=50")</f>
        <v>0</v>
      </c>
      <c r="J380" s="30">
        <f t="shared" ref="J380:J394" si="97">I380/I$396</f>
        <v>0</v>
      </c>
      <c r="K380" s="11">
        <f t="shared" ref="K380:K394" si="98">COUNTIFS($F$4:$F$369,$D380,$I$4:$I$369,"&gt;=20")</f>
        <v>1</v>
      </c>
      <c r="L380" s="30">
        <f t="shared" ref="L380:L394" si="99">K380/K$396</f>
        <v>3.3333333333333333E-2</v>
      </c>
    </row>
    <row r="381" spans="2:29">
      <c r="D381" s="11" t="s">
        <v>13</v>
      </c>
      <c r="F381" s="11">
        <f t="shared" si="95"/>
        <v>25</v>
      </c>
      <c r="H381" s="30">
        <f t="shared" si="94"/>
        <v>6.8493150684931503E-2</v>
      </c>
      <c r="I381" s="11">
        <f t="shared" si="96"/>
        <v>2</v>
      </c>
      <c r="J381" s="30">
        <f t="shared" si="97"/>
        <v>0.16666666666666666</v>
      </c>
      <c r="K381" s="11">
        <f t="shared" si="98"/>
        <v>2</v>
      </c>
      <c r="L381" s="30">
        <f t="shared" si="99"/>
        <v>6.6666666666666666E-2</v>
      </c>
    </row>
    <row r="382" spans="2:29">
      <c r="D382" s="11" t="s">
        <v>26</v>
      </c>
      <c r="F382" s="11">
        <f t="shared" si="95"/>
        <v>24</v>
      </c>
      <c r="H382" s="30">
        <f t="shared" si="94"/>
        <v>6.575342465753424E-2</v>
      </c>
      <c r="I382" s="11">
        <f t="shared" si="96"/>
        <v>2</v>
      </c>
      <c r="J382" s="30">
        <f t="shared" si="97"/>
        <v>0.16666666666666666</v>
      </c>
      <c r="K382" s="11">
        <f t="shared" si="98"/>
        <v>0</v>
      </c>
      <c r="L382" s="30">
        <f t="shared" si="99"/>
        <v>0</v>
      </c>
    </row>
    <row r="383" spans="2:29">
      <c r="D383" s="11" t="s">
        <v>17</v>
      </c>
      <c r="F383" s="11">
        <f t="shared" si="95"/>
        <v>16</v>
      </c>
      <c r="H383" s="30">
        <f t="shared" si="94"/>
        <v>4.3835616438356165E-2</v>
      </c>
      <c r="I383" s="11">
        <f t="shared" si="96"/>
        <v>0</v>
      </c>
      <c r="J383" s="30">
        <f t="shared" si="97"/>
        <v>0</v>
      </c>
      <c r="K383" s="11">
        <f t="shared" si="98"/>
        <v>0</v>
      </c>
      <c r="L383" s="30">
        <f t="shared" si="99"/>
        <v>0</v>
      </c>
    </row>
    <row r="384" spans="2:29">
      <c r="D384" s="11" t="s">
        <v>27</v>
      </c>
      <c r="F384" s="11">
        <f t="shared" si="95"/>
        <v>8</v>
      </c>
      <c r="H384" s="30">
        <f t="shared" si="94"/>
        <v>2.1917808219178082E-2</v>
      </c>
      <c r="I384" s="11">
        <f t="shared" si="96"/>
        <v>0</v>
      </c>
      <c r="J384" s="30">
        <f t="shared" si="97"/>
        <v>0</v>
      </c>
      <c r="K384" s="11">
        <f t="shared" si="98"/>
        <v>2</v>
      </c>
      <c r="L384" s="30">
        <f t="shared" si="99"/>
        <v>6.6666666666666666E-2</v>
      </c>
    </row>
    <row r="385" spans="4:12">
      <c r="D385" s="11" t="s">
        <v>21</v>
      </c>
      <c r="F385" s="11">
        <f t="shared" si="95"/>
        <v>5</v>
      </c>
      <c r="H385" s="30">
        <f t="shared" si="94"/>
        <v>1.3698630136986301E-2</v>
      </c>
      <c r="I385" s="11">
        <f t="shared" si="96"/>
        <v>0</v>
      </c>
      <c r="J385" s="30">
        <f t="shared" si="97"/>
        <v>0</v>
      </c>
      <c r="K385" s="11">
        <f t="shared" si="98"/>
        <v>0</v>
      </c>
      <c r="L385" s="30">
        <f t="shared" si="99"/>
        <v>0</v>
      </c>
    </row>
    <row r="386" spans="4:12">
      <c r="D386" s="11" t="s">
        <v>20</v>
      </c>
      <c r="F386" s="11">
        <f t="shared" si="95"/>
        <v>13</v>
      </c>
      <c r="H386" s="30">
        <f t="shared" si="94"/>
        <v>3.5616438356164383E-2</v>
      </c>
      <c r="I386" s="11">
        <f t="shared" si="96"/>
        <v>0</v>
      </c>
      <c r="J386" s="30">
        <f t="shared" si="97"/>
        <v>0</v>
      </c>
      <c r="K386" s="11">
        <f t="shared" si="98"/>
        <v>0</v>
      </c>
      <c r="L386" s="30">
        <f t="shared" si="99"/>
        <v>0</v>
      </c>
    </row>
    <row r="387" spans="4:12">
      <c r="D387" s="11" t="s">
        <v>25</v>
      </c>
      <c r="F387" s="11">
        <f t="shared" si="95"/>
        <v>22</v>
      </c>
      <c r="H387" s="30">
        <f t="shared" si="94"/>
        <v>6.0273972602739728E-2</v>
      </c>
      <c r="I387" s="11">
        <f t="shared" si="96"/>
        <v>1</v>
      </c>
      <c r="J387" s="30">
        <f t="shared" si="97"/>
        <v>8.3333333333333329E-2</v>
      </c>
      <c r="K387" s="11">
        <f t="shared" si="98"/>
        <v>3</v>
      </c>
      <c r="L387" s="30">
        <f t="shared" si="99"/>
        <v>0.1</v>
      </c>
    </row>
    <row r="388" spans="4:12">
      <c r="D388" s="11" t="s">
        <v>19</v>
      </c>
      <c r="F388" s="11">
        <f t="shared" si="95"/>
        <v>50</v>
      </c>
      <c r="H388" s="30">
        <f t="shared" si="94"/>
        <v>0.13698630136986301</v>
      </c>
      <c r="I388" s="11">
        <f t="shared" si="96"/>
        <v>3</v>
      </c>
      <c r="J388" s="30">
        <f t="shared" si="97"/>
        <v>0.25</v>
      </c>
      <c r="K388" s="11">
        <f t="shared" si="98"/>
        <v>13</v>
      </c>
      <c r="L388" s="30">
        <f t="shared" si="99"/>
        <v>0.43333333333333335</v>
      </c>
    </row>
    <row r="389" spans="4:12">
      <c r="D389" s="11" t="s">
        <v>11</v>
      </c>
      <c r="F389" s="11">
        <f t="shared" si="95"/>
        <v>55</v>
      </c>
      <c r="H389" s="30">
        <f t="shared" si="94"/>
        <v>0.15068493150684931</v>
      </c>
      <c r="I389" s="11">
        <f t="shared" si="96"/>
        <v>2</v>
      </c>
      <c r="J389" s="30">
        <f t="shared" si="97"/>
        <v>0.16666666666666666</v>
      </c>
      <c r="K389" s="11">
        <f t="shared" si="98"/>
        <v>6</v>
      </c>
      <c r="L389" s="30">
        <f t="shared" si="99"/>
        <v>0.2</v>
      </c>
    </row>
    <row r="390" spans="4:12">
      <c r="D390" s="11" t="s">
        <v>10</v>
      </c>
      <c r="F390" s="11">
        <f t="shared" si="95"/>
        <v>47</v>
      </c>
      <c r="H390" s="30">
        <f t="shared" si="94"/>
        <v>0.12876712328767123</v>
      </c>
      <c r="I390" s="11">
        <f t="shared" si="96"/>
        <v>2</v>
      </c>
      <c r="J390" s="30">
        <f t="shared" si="97"/>
        <v>0.16666666666666666</v>
      </c>
      <c r="K390" s="11">
        <f t="shared" si="98"/>
        <v>2</v>
      </c>
      <c r="L390" s="30">
        <f t="shared" si="99"/>
        <v>6.6666666666666666E-2</v>
      </c>
    </row>
    <row r="391" spans="4:12">
      <c r="D391" s="11" t="s">
        <v>4</v>
      </c>
      <c r="F391" s="11">
        <f t="shared" si="95"/>
        <v>31</v>
      </c>
      <c r="H391" s="30">
        <f t="shared" si="94"/>
        <v>8.4931506849315067E-2</v>
      </c>
      <c r="I391" s="11">
        <f t="shared" si="96"/>
        <v>0</v>
      </c>
      <c r="J391" s="30">
        <f t="shared" si="97"/>
        <v>0</v>
      </c>
      <c r="K391" s="11">
        <f t="shared" si="98"/>
        <v>0</v>
      </c>
      <c r="L391" s="30">
        <f t="shared" si="99"/>
        <v>0</v>
      </c>
    </row>
    <row r="392" spans="4:12">
      <c r="D392" s="11" t="s">
        <v>12</v>
      </c>
      <c r="F392" s="11">
        <f t="shared" si="95"/>
        <v>23</v>
      </c>
      <c r="H392" s="30">
        <f t="shared" si="94"/>
        <v>6.3013698630136991E-2</v>
      </c>
      <c r="I392" s="11">
        <f t="shared" si="96"/>
        <v>0</v>
      </c>
      <c r="J392" s="30">
        <f t="shared" si="97"/>
        <v>0</v>
      </c>
      <c r="K392" s="11">
        <f t="shared" si="98"/>
        <v>1</v>
      </c>
      <c r="L392" s="30">
        <f t="shared" si="99"/>
        <v>3.3333333333333333E-2</v>
      </c>
    </row>
    <row r="393" spans="4:12">
      <c r="D393" s="11" t="s">
        <v>18</v>
      </c>
      <c r="F393" s="11">
        <f t="shared" si="95"/>
        <v>17</v>
      </c>
      <c r="H393" s="30">
        <f t="shared" si="94"/>
        <v>4.6575342465753428E-2</v>
      </c>
      <c r="I393" s="11">
        <f t="shared" si="96"/>
        <v>0</v>
      </c>
      <c r="J393" s="30">
        <f t="shared" si="97"/>
        <v>0</v>
      </c>
      <c r="K393" s="11">
        <f t="shared" si="98"/>
        <v>0</v>
      </c>
      <c r="L393" s="30">
        <f t="shared" si="99"/>
        <v>0</v>
      </c>
    </row>
    <row r="394" spans="4:12">
      <c r="D394" s="11" t="s">
        <v>16</v>
      </c>
      <c r="F394" s="11">
        <f t="shared" si="95"/>
        <v>8</v>
      </c>
      <c r="H394" s="30">
        <f t="shared" si="94"/>
        <v>2.1917808219178082E-2</v>
      </c>
      <c r="I394" s="11">
        <f t="shared" si="96"/>
        <v>0</v>
      </c>
      <c r="J394" s="30">
        <f t="shared" si="97"/>
        <v>0</v>
      </c>
      <c r="K394" s="11">
        <f t="shared" si="98"/>
        <v>0</v>
      </c>
      <c r="L394" s="30">
        <f t="shared" si="99"/>
        <v>0</v>
      </c>
    </row>
    <row r="395" spans="4:12">
      <c r="K395" s="11"/>
    </row>
    <row r="396" spans="4:12">
      <c r="F396" s="11">
        <f>SUM(F379:F394)</f>
        <v>365</v>
      </c>
      <c r="H396" s="31">
        <f>SUM(H379:H394)</f>
        <v>1</v>
      </c>
      <c r="I396" s="11">
        <f>SUM(I379:I394)</f>
        <v>12</v>
      </c>
      <c r="J396" s="31">
        <f>SUM(J379:J394)</f>
        <v>0.99999999999999989</v>
      </c>
      <c r="K396" s="11">
        <f>SUM(K379:K394)</f>
        <v>30</v>
      </c>
      <c r="L396" s="31">
        <f>SUM(L379:L394)</f>
        <v>1.0000000000000002</v>
      </c>
    </row>
  </sheetData>
  <autoFilter ref="B3:X168">
    <filterColumn colId="9"/>
    <filterColumn colId="10"/>
    <filterColumn colId="19" showButton="0"/>
    <filterColumn colId="20"/>
  </autoFilter>
  <mergeCells count="24">
    <mergeCell ref="F378:H378"/>
    <mergeCell ref="I378:J378"/>
    <mergeCell ref="K378:L378"/>
    <mergeCell ref="J1:J3"/>
    <mergeCell ref="K1:K3"/>
    <mergeCell ref="I1:I3"/>
    <mergeCell ref="D1:D3"/>
    <mergeCell ref="C1:C3"/>
    <mergeCell ref="B1:B3"/>
    <mergeCell ref="F1:F3"/>
    <mergeCell ref="H1:H3"/>
    <mergeCell ref="E1:E3"/>
    <mergeCell ref="A63:A93"/>
    <mergeCell ref="A94:A123"/>
    <mergeCell ref="A124:A154"/>
    <mergeCell ref="A35:A62"/>
    <mergeCell ref="A4:A34"/>
    <mergeCell ref="A308:A337"/>
    <mergeCell ref="A338:A368"/>
    <mergeCell ref="A155:A184"/>
    <mergeCell ref="A185:A215"/>
    <mergeCell ref="A216:A246"/>
    <mergeCell ref="A247:A276"/>
    <mergeCell ref="A277:A307"/>
  </mergeCells>
  <conditionalFormatting sqref="J4:J153 D4:D368 H4:H368">
    <cfRule type="cellIs" dxfId="1" priority="7" operator="equal">
      <formula>""""""</formula>
    </cfRule>
    <cfRule type="cellIs" dxfId="0" priority="8" operator="greaterThanOrEqual"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pane ySplit="1" topLeftCell="A2" activePane="bottomLeft" state="frozen"/>
      <selection pane="bottomLeft" activeCell="E20" sqref="E20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34">
        <v>41671</v>
      </c>
      <c r="B3" s="6" t="s">
        <v>0</v>
      </c>
      <c r="C3" s="8">
        <v>20.399999999999999</v>
      </c>
      <c r="D3" s="2"/>
      <c r="E3" s="6" t="s">
        <v>19</v>
      </c>
      <c r="G3" s="2">
        <v>11</v>
      </c>
      <c r="H3" s="6">
        <v>9.3999999999999986</v>
      </c>
    </row>
    <row r="4" spans="1:8">
      <c r="A4" s="34">
        <v>41672</v>
      </c>
      <c r="B4" s="6" t="s">
        <v>1</v>
      </c>
      <c r="C4" s="8">
        <v>16.3</v>
      </c>
      <c r="E4" s="6" t="s">
        <v>19</v>
      </c>
      <c r="G4" s="2">
        <v>15</v>
      </c>
      <c r="H4" s="6">
        <v>1.3000000000000007</v>
      </c>
    </row>
    <row r="5" spans="1:8">
      <c r="A5" s="1">
        <v>41673</v>
      </c>
      <c r="B5" s="6" t="s">
        <v>2</v>
      </c>
      <c r="C5" s="8">
        <v>17.100000000000001</v>
      </c>
      <c r="E5" s="6" t="s">
        <v>20</v>
      </c>
      <c r="G5" s="2">
        <v>17</v>
      </c>
      <c r="H5" s="6">
        <v>0.10000000000000142</v>
      </c>
    </row>
    <row r="6" spans="1:8">
      <c r="A6" s="34">
        <v>41674</v>
      </c>
      <c r="B6" s="6" t="s">
        <v>3</v>
      </c>
      <c r="C6" s="8">
        <v>42.9</v>
      </c>
      <c r="E6" s="6" t="s">
        <v>19</v>
      </c>
      <c r="G6" s="2">
        <v>15</v>
      </c>
      <c r="H6" s="6">
        <v>27.9</v>
      </c>
    </row>
    <row r="7" spans="1:8">
      <c r="A7" s="34">
        <v>41675</v>
      </c>
      <c r="B7" s="6" t="s">
        <v>4</v>
      </c>
      <c r="C7" s="8">
        <v>21.3</v>
      </c>
      <c r="E7" s="6" t="s">
        <v>25</v>
      </c>
      <c r="G7" s="2">
        <v>11</v>
      </c>
      <c r="H7" s="6">
        <v>10.3</v>
      </c>
    </row>
    <row r="8" spans="1:8">
      <c r="A8" s="1">
        <v>41676</v>
      </c>
      <c r="B8" s="2" t="s">
        <v>5</v>
      </c>
      <c r="C8" s="8">
        <v>36.700000000000003</v>
      </c>
      <c r="D8" s="3"/>
      <c r="E8" s="6" t="s">
        <v>25</v>
      </c>
      <c r="G8" s="2">
        <v>14</v>
      </c>
      <c r="H8" s="6">
        <v>22.700000000000003</v>
      </c>
    </row>
    <row r="9" spans="1:8">
      <c r="A9" s="34">
        <v>41677</v>
      </c>
      <c r="B9" s="6" t="s">
        <v>6</v>
      </c>
      <c r="C9" s="8">
        <v>12.9</v>
      </c>
      <c r="D9" s="2"/>
      <c r="E9" s="6" t="s">
        <v>4</v>
      </c>
      <c r="G9" s="2">
        <v>12</v>
      </c>
      <c r="H9" s="6">
        <v>0.90000000000000036</v>
      </c>
    </row>
    <row r="10" spans="1:8">
      <c r="A10" s="34">
        <v>41678</v>
      </c>
      <c r="B10" s="6" t="s">
        <v>0</v>
      </c>
      <c r="C10" s="8">
        <v>15.8</v>
      </c>
      <c r="D10" s="2"/>
      <c r="E10" s="6" t="s">
        <v>19</v>
      </c>
      <c r="G10" s="2">
        <v>10</v>
      </c>
      <c r="H10" s="6">
        <v>5.8000000000000007</v>
      </c>
    </row>
    <row r="11" spans="1:8">
      <c r="A11" s="34">
        <v>41679</v>
      </c>
      <c r="B11" s="6" t="s">
        <v>1</v>
      </c>
      <c r="C11" s="8">
        <v>5</v>
      </c>
      <c r="D11" s="2"/>
      <c r="E11" s="6" t="s">
        <v>11</v>
      </c>
      <c r="G11" s="2">
        <v>7</v>
      </c>
      <c r="H11" s="6">
        <v>-2</v>
      </c>
    </row>
    <row r="12" spans="1:8">
      <c r="A12" s="1">
        <v>41680</v>
      </c>
      <c r="B12" s="6" t="s">
        <v>2</v>
      </c>
      <c r="C12" s="8">
        <v>19.2</v>
      </c>
      <c r="D12" s="2"/>
      <c r="E12" s="6" t="s">
        <v>4</v>
      </c>
      <c r="G12" s="2">
        <v>19</v>
      </c>
      <c r="H12" s="6">
        <v>0.19999999999999929</v>
      </c>
    </row>
    <row r="13" spans="1:8">
      <c r="A13" s="34">
        <v>41681</v>
      </c>
      <c r="B13" s="6" t="s">
        <v>3</v>
      </c>
      <c r="C13" s="8">
        <v>20</v>
      </c>
      <c r="D13" s="2"/>
      <c r="E13" s="6" t="s">
        <v>4</v>
      </c>
      <c r="G13" s="2">
        <v>12</v>
      </c>
      <c r="H13" s="6">
        <v>8</v>
      </c>
    </row>
    <row r="14" spans="1:8">
      <c r="A14" s="34">
        <v>41682</v>
      </c>
      <c r="B14" s="6" t="s">
        <v>4</v>
      </c>
      <c r="C14" s="8">
        <v>27.1</v>
      </c>
      <c r="D14" s="2"/>
      <c r="E14" s="6" t="s">
        <v>11</v>
      </c>
      <c r="G14" s="2">
        <v>13</v>
      </c>
      <c r="H14" s="6">
        <v>14.100000000000001</v>
      </c>
    </row>
    <row r="15" spans="1:8">
      <c r="A15" s="34">
        <v>41683</v>
      </c>
      <c r="B15" s="2" t="s">
        <v>5</v>
      </c>
      <c r="C15" s="8">
        <v>17.399999999999999</v>
      </c>
      <c r="D15" s="2"/>
      <c r="E15" s="6" t="s">
        <v>10</v>
      </c>
      <c r="G15" s="2">
        <v>12</v>
      </c>
      <c r="H15" s="6">
        <v>5.3999999999999986</v>
      </c>
    </row>
    <row r="16" spans="1:8">
      <c r="A16" s="1">
        <v>41684</v>
      </c>
      <c r="B16" s="6" t="s">
        <v>6</v>
      </c>
      <c r="C16" s="8">
        <v>17.100000000000001</v>
      </c>
      <c r="D16" s="2"/>
      <c r="E16" s="6" t="s">
        <v>19</v>
      </c>
      <c r="G16" s="2">
        <v>12</v>
      </c>
      <c r="H16" s="6">
        <v>5.1000000000000014</v>
      </c>
    </row>
    <row r="17" spans="1:8">
      <c r="A17" s="34">
        <v>41685</v>
      </c>
      <c r="B17" s="6" t="s">
        <v>0</v>
      </c>
      <c r="C17" s="8">
        <v>7.9</v>
      </c>
      <c r="D17" s="2"/>
      <c r="E17" s="6" t="s">
        <v>10</v>
      </c>
      <c r="G17" s="2">
        <v>9</v>
      </c>
      <c r="H17" s="6">
        <v>-1.0999999999999996</v>
      </c>
    </row>
    <row r="18" spans="1:8">
      <c r="A18" s="34">
        <v>41686</v>
      </c>
      <c r="B18" s="6" t="s">
        <v>1</v>
      </c>
      <c r="C18" s="8">
        <v>15.4</v>
      </c>
      <c r="D18" s="2"/>
      <c r="E18" s="6" t="s">
        <v>10</v>
      </c>
      <c r="G18" s="2">
        <v>18</v>
      </c>
      <c r="H18" s="6">
        <v>-2.5999999999999996</v>
      </c>
    </row>
    <row r="19" spans="1:8">
      <c r="A19" s="34">
        <v>41687</v>
      </c>
      <c r="B19" s="6" t="s">
        <v>2</v>
      </c>
      <c r="C19" s="8">
        <v>30.4</v>
      </c>
      <c r="D19" s="2"/>
      <c r="E19" s="6" t="s">
        <v>25</v>
      </c>
      <c r="G19" s="2">
        <v>19</v>
      </c>
      <c r="H19" s="6">
        <v>11.399999999999999</v>
      </c>
    </row>
    <row r="20" spans="1:8">
      <c r="A20" s="1">
        <v>41688</v>
      </c>
      <c r="B20" s="6" t="s">
        <v>3</v>
      </c>
      <c r="C20" s="8">
        <v>34.6</v>
      </c>
      <c r="D20" s="2"/>
      <c r="E20" s="8" t="s">
        <v>11</v>
      </c>
      <c r="G20" s="2">
        <v>16</v>
      </c>
      <c r="H20" s="6">
        <v>18.600000000000001</v>
      </c>
    </row>
    <row r="21" spans="1:8">
      <c r="A21" s="34">
        <v>41689</v>
      </c>
      <c r="B21" s="6" t="s">
        <v>4</v>
      </c>
      <c r="C21" s="8">
        <v>32.1</v>
      </c>
      <c r="D21" s="2"/>
      <c r="E21" s="8" t="s">
        <v>11</v>
      </c>
      <c r="G21" s="2">
        <v>13</v>
      </c>
      <c r="H21" s="6">
        <v>19.100000000000001</v>
      </c>
    </row>
    <row r="22" spans="1:8">
      <c r="A22" s="34">
        <v>41690</v>
      </c>
      <c r="B22" s="2" t="s">
        <v>5</v>
      </c>
      <c r="C22" s="8">
        <v>22.1</v>
      </c>
      <c r="D22" s="2"/>
      <c r="E22" s="8" t="s">
        <v>11</v>
      </c>
      <c r="G22" s="2">
        <v>10</v>
      </c>
      <c r="H22" s="6">
        <v>12.100000000000001</v>
      </c>
    </row>
    <row r="23" spans="1:8">
      <c r="A23" s="34">
        <v>41691</v>
      </c>
      <c r="B23" s="6" t="s">
        <v>6</v>
      </c>
      <c r="C23" s="8">
        <v>21.3</v>
      </c>
      <c r="D23" s="2"/>
      <c r="E23" s="35" t="s">
        <v>11</v>
      </c>
      <c r="G23" s="2">
        <v>11</v>
      </c>
      <c r="H23" s="6">
        <v>10.3</v>
      </c>
    </row>
    <row r="24" spans="1:8">
      <c r="A24" s="1">
        <v>41692</v>
      </c>
      <c r="B24" s="6" t="s">
        <v>0</v>
      </c>
      <c r="C24" s="8">
        <v>16.7</v>
      </c>
      <c r="D24" s="2"/>
      <c r="E24" s="35" t="s">
        <v>11</v>
      </c>
      <c r="G24" s="2">
        <v>12</v>
      </c>
      <c r="H24" s="6">
        <v>4.6999999999999993</v>
      </c>
    </row>
    <row r="25" spans="1:8">
      <c r="A25" s="34">
        <v>41693</v>
      </c>
      <c r="B25" s="6" t="s">
        <v>1</v>
      </c>
      <c r="C25" s="8">
        <v>16.7</v>
      </c>
      <c r="D25" s="2"/>
      <c r="E25" s="35" t="s">
        <v>19</v>
      </c>
      <c r="G25" s="2">
        <v>13</v>
      </c>
      <c r="H25" s="6">
        <v>3.6999999999999993</v>
      </c>
    </row>
    <row r="26" spans="1:8">
      <c r="A26" s="34">
        <v>41694</v>
      </c>
      <c r="B26" s="6" t="s">
        <v>2</v>
      </c>
      <c r="C26" s="8">
        <v>35.799999999999997</v>
      </c>
      <c r="D26" s="2"/>
      <c r="E26" s="35" t="s">
        <v>19</v>
      </c>
      <c r="G26" s="2">
        <v>16</v>
      </c>
      <c r="H26" s="6">
        <v>19.799999999999997</v>
      </c>
    </row>
    <row r="27" spans="1:8">
      <c r="A27" s="34">
        <v>41695</v>
      </c>
      <c r="B27" s="6" t="s">
        <v>3</v>
      </c>
      <c r="C27" s="10">
        <v>59.2</v>
      </c>
      <c r="D27" s="2"/>
      <c r="E27" s="35" t="s">
        <v>19</v>
      </c>
      <c r="G27" s="2">
        <v>14</v>
      </c>
      <c r="H27" s="6">
        <v>45.2</v>
      </c>
    </row>
    <row r="28" spans="1:8">
      <c r="A28" s="1">
        <v>41696</v>
      </c>
      <c r="B28" s="6" t="s">
        <v>4</v>
      </c>
      <c r="C28" s="10">
        <v>50</v>
      </c>
      <c r="D28" s="2"/>
      <c r="E28" s="35" t="s">
        <v>11</v>
      </c>
      <c r="G28" s="2">
        <v>21</v>
      </c>
      <c r="H28" s="6">
        <v>29</v>
      </c>
    </row>
    <row r="29" spans="1:8">
      <c r="A29" s="34">
        <v>41697</v>
      </c>
      <c r="B29" s="2" t="s">
        <v>5</v>
      </c>
      <c r="C29" s="8">
        <v>20</v>
      </c>
      <c r="D29" s="2"/>
      <c r="E29" s="35" t="s">
        <v>11</v>
      </c>
      <c r="G29" s="2">
        <v>18</v>
      </c>
      <c r="H29" s="6">
        <v>2</v>
      </c>
    </row>
    <row r="30" spans="1:8">
      <c r="A30" s="1">
        <v>41698</v>
      </c>
      <c r="B30" s="6" t="s">
        <v>6</v>
      </c>
      <c r="C30" s="8">
        <v>24.2</v>
      </c>
      <c r="D30" s="2"/>
      <c r="E30" s="35" t="s">
        <v>14</v>
      </c>
      <c r="G30" s="2">
        <v>36</v>
      </c>
      <c r="H30" s="6">
        <v>-11.8</v>
      </c>
    </row>
    <row r="31" spans="1:8">
      <c r="A31" s="34"/>
      <c r="B31" s="6"/>
      <c r="C31" s="8"/>
      <c r="D31" s="2"/>
      <c r="E31" s="6"/>
      <c r="G31" s="2"/>
      <c r="H31" s="6"/>
    </row>
    <row r="32" spans="1:8">
      <c r="A32" s="1"/>
      <c r="B32" s="2"/>
      <c r="C32" s="8"/>
      <c r="D32" s="2"/>
      <c r="E32" s="6"/>
      <c r="G32" s="2"/>
      <c r="H32" s="6"/>
    </row>
    <row r="33" spans="1:8">
      <c r="A33" s="34"/>
      <c r="B33" s="6"/>
      <c r="C33" s="8"/>
      <c r="D33" s="2"/>
      <c r="E33" s="6"/>
      <c r="G33" s="2"/>
      <c r="H33" s="6"/>
    </row>
    <row r="36" spans="1:8">
      <c r="C36" s="7" t="s">
        <v>66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pane ySplit="1" topLeftCell="A2" activePane="bottomLeft" state="frozen"/>
      <selection pane="bottomLeft" activeCell="I14" sqref="I14"/>
    </sheetView>
  </sheetViews>
  <sheetFormatPr defaultRowHeight="12.75"/>
  <cols>
    <col min="1" max="1" width="11.7109375" style="24" customWidth="1"/>
    <col min="2" max="256" width="9.140625" style="24"/>
    <col min="257" max="257" width="11.7109375" style="24" customWidth="1"/>
    <col min="258" max="512" width="9.140625" style="24"/>
    <col min="513" max="513" width="11.7109375" style="24" customWidth="1"/>
    <col min="514" max="768" width="9.140625" style="24"/>
    <col min="769" max="769" width="11.7109375" style="24" customWidth="1"/>
    <col min="770" max="1024" width="9.140625" style="24"/>
    <col min="1025" max="1025" width="11.7109375" style="24" customWidth="1"/>
    <col min="1026" max="1280" width="9.140625" style="24"/>
    <col min="1281" max="1281" width="11.7109375" style="24" customWidth="1"/>
    <col min="1282" max="1536" width="9.140625" style="24"/>
    <col min="1537" max="1537" width="11.7109375" style="24" customWidth="1"/>
    <col min="1538" max="1792" width="9.140625" style="24"/>
    <col min="1793" max="1793" width="11.7109375" style="24" customWidth="1"/>
    <col min="1794" max="2048" width="9.140625" style="24"/>
    <col min="2049" max="2049" width="11.7109375" style="24" customWidth="1"/>
    <col min="2050" max="2304" width="9.140625" style="24"/>
    <col min="2305" max="2305" width="11.7109375" style="24" customWidth="1"/>
    <col min="2306" max="2560" width="9.140625" style="24"/>
    <col min="2561" max="2561" width="11.7109375" style="24" customWidth="1"/>
    <col min="2562" max="2816" width="9.140625" style="24"/>
    <col min="2817" max="2817" width="11.7109375" style="24" customWidth="1"/>
    <col min="2818" max="3072" width="9.140625" style="24"/>
    <col min="3073" max="3073" width="11.7109375" style="24" customWidth="1"/>
    <col min="3074" max="3328" width="9.140625" style="24"/>
    <col min="3329" max="3329" width="11.7109375" style="24" customWidth="1"/>
    <col min="3330" max="3584" width="9.140625" style="24"/>
    <col min="3585" max="3585" width="11.7109375" style="24" customWidth="1"/>
    <col min="3586" max="3840" width="9.140625" style="24"/>
    <col min="3841" max="3841" width="11.7109375" style="24" customWidth="1"/>
    <col min="3842" max="4096" width="9.140625" style="24"/>
    <col min="4097" max="4097" width="11.7109375" style="24" customWidth="1"/>
    <col min="4098" max="4352" width="9.140625" style="24"/>
    <col min="4353" max="4353" width="11.7109375" style="24" customWidth="1"/>
    <col min="4354" max="4608" width="9.140625" style="24"/>
    <col min="4609" max="4609" width="11.7109375" style="24" customWidth="1"/>
    <col min="4610" max="4864" width="9.140625" style="24"/>
    <col min="4865" max="4865" width="11.7109375" style="24" customWidth="1"/>
    <col min="4866" max="5120" width="9.140625" style="24"/>
    <col min="5121" max="5121" width="11.7109375" style="24" customWidth="1"/>
    <col min="5122" max="5376" width="9.140625" style="24"/>
    <col min="5377" max="5377" width="11.7109375" style="24" customWidth="1"/>
    <col min="5378" max="5632" width="9.140625" style="24"/>
    <col min="5633" max="5633" width="11.7109375" style="24" customWidth="1"/>
    <col min="5634" max="5888" width="9.140625" style="24"/>
    <col min="5889" max="5889" width="11.7109375" style="24" customWidth="1"/>
    <col min="5890" max="6144" width="9.140625" style="24"/>
    <col min="6145" max="6145" width="11.7109375" style="24" customWidth="1"/>
    <col min="6146" max="6400" width="9.140625" style="24"/>
    <col min="6401" max="6401" width="11.7109375" style="24" customWidth="1"/>
    <col min="6402" max="6656" width="9.140625" style="24"/>
    <col min="6657" max="6657" width="11.7109375" style="24" customWidth="1"/>
    <col min="6658" max="6912" width="9.140625" style="24"/>
    <col min="6913" max="6913" width="11.7109375" style="24" customWidth="1"/>
    <col min="6914" max="7168" width="9.140625" style="24"/>
    <col min="7169" max="7169" width="11.7109375" style="24" customWidth="1"/>
    <col min="7170" max="7424" width="9.140625" style="24"/>
    <col min="7425" max="7425" width="11.7109375" style="24" customWidth="1"/>
    <col min="7426" max="7680" width="9.140625" style="24"/>
    <col min="7681" max="7681" width="11.7109375" style="24" customWidth="1"/>
    <col min="7682" max="7936" width="9.140625" style="24"/>
    <col min="7937" max="7937" width="11.7109375" style="24" customWidth="1"/>
    <col min="7938" max="8192" width="9.140625" style="24"/>
    <col min="8193" max="8193" width="11.7109375" style="24" customWidth="1"/>
    <col min="8194" max="8448" width="9.140625" style="24"/>
    <col min="8449" max="8449" width="11.7109375" style="24" customWidth="1"/>
    <col min="8450" max="8704" width="9.140625" style="24"/>
    <col min="8705" max="8705" width="11.7109375" style="24" customWidth="1"/>
    <col min="8706" max="8960" width="9.140625" style="24"/>
    <col min="8961" max="8961" width="11.7109375" style="24" customWidth="1"/>
    <col min="8962" max="9216" width="9.140625" style="24"/>
    <col min="9217" max="9217" width="11.7109375" style="24" customWidth="1"/>
    <col min="9218" max="9472" width="9.140625" style="24"/>
    <col min="9473" max="9473" width="11.7109375" style="24" customWidth="1"/>
    <col min="9474" max="9728" width="9.140625" style="24"/>
    <col min="9729" max="9729" width="11.7109375" style="24" customWidth="1"/>
    <col min="9730" max="9984" width="9.140625" style="24"/>
    <col min="9985" max="9985" width="11.7109375" style="24" customWidth="1"/>
    <col min="9986" max="10240" width="9.140625" style="24"/>
    <col min="10241" max="10241" width="11.7109375" style="24" customWidth="1"/>
    <col min="10242" max="10496" width="9.140625" style="24"/>
    <col min="10497" max="10497" width="11.7109375" style="24" customWidth="1"/>
    <col min="10498" max="10752" width="9.140625" style="24"/>
    <col min="10753" max="10753" width="11.7109375" style="24" customWidth="1"/>
    <col min="10754" max="11008" width="9.140625" style="24"/>
    <col min="11009" max="11009" width="11.7109375" style="24" customWidth="1"/>
    <col min="11010" max="11264" width="9.140625" style="24"/>
    <col min="11265" max="11265" width="11.7109375" style="24" customWidth="1"/>
    <col min="11266" max="11520" width="9.140625" style="24"/>
    <col min="11521" max="11521" width="11.7109375" style="24" customWidth="1"/>
    <col min="11522" max="11776" width="9.140625" style="24"/>
    <col min="11777" max="11777" width="11.7109375" style="24" customWidth="1"/>
    <col min="11778" max="12032" width="9.140625" style="24"/>
    <col min="12033" max="12033" width="11.7109375" style="24" customWidth="1"/>
    <col min="12034" max="12288" width="9.140625" style="24"/>
    <col min="12289" max="12289" width="11.7109375" style="24" customWidth="1"/>
    <col min="12290" max="12544" width="9.140625" style="24"/>
    <col min="12545" max="12545" width="11.7109375" style="24" customWidth="1"/>
    <col min="12546" max="12800" width="9.140625" style="24"/>
    <col min="12801" max="12801" width="11.7109375" style="24" customWidth="1"/>
    <col min="12802" max="13056" width="9.140625" style="24"/>
    <col min="13057" max="13057" width="11.7109375" style="24" customWidth="1"/>
    <col min="13058" max="13312" width="9.140625" style="24"/>
    <col min="13313" max="13313" width="11.7109375" style="24" customWidth="1"/>
    <col min="13314" max="13568" width="9.140625" style="24"/>
    <col min="13569" max="13569" width="11.7109375" style="24" customWidth="1"/>
    <col min="13570" max="13824" width="9.140625" style="24"/>
    <col min="13825" max="13825" width="11.7109375" style="24" customWidth="1"/>
    <col min="13826" max="14080" width="9.140625" style="24"/>
    <col min="14081" max="14081" width="11.7109375" style="24" customWidth="1"/>
    <col min="14082" max="14336" width="9.140625" style="24"/>
    <col min="14337" max="14337" width="11.7109375" style="24" customWidth="1"/>
    <col min="14338" max="14592" width="9.140625" style="24"/>
    <col min="14593" max="14593" width="11.7109375" style="24" customWidth="1"/>
    <col min="14594" max="14848" width="9.140625" style="24"/>
    <col min="14849" max="14849" width="11.7109375" style="24" customWidth="1"/>
    <col min="14850" max="15104" width="9.140625" style="24"/>
    <col min="15105" max="15105" width="11.7109375" style="24" customWidth="1"/>
    <col min="15106" max="15360" width="9.140625" style="24"/>
    <col min="15361" max="15361" width="11.7109375" style="24" customWidth="1"/>
    <col min="15362" max="15616" width="9.140625" style="24"/>
    <col min="15617" max="15617" width="11.7109375" style="24" customWidth="1"/>
    <col min="15618" max="15872" width="9.140625" style="24"/>
    <col min="15873" max="15873" width="11.7109375" style="24" customWidth="1"/>
    <col min="15874" max="16128" width="9.140625" style="24"/>
    <col min="16129" max="16129" width="11.7109375" style="24" customWidth="1"/>
    <col min="16130" max="16384" width="9.140625" style="24"/>
  </cols>
  <sheetData>
    <row r="1" spans="1:8">
      <c r="A1" s="22" t="s">
        <v>7</v>
      </c>
      <c r="B1" s="22" t="s">
        <v>8</v>
      </c>
      <c r="C1" s="23" t="s">
        <v>24</v>
      </c>
      <c r="E1" s="23" t="s">
        <v>23</v>
      </c>
      <c r="G1" s="23" t="s">
        <v>22</v>
      </c>
      <c r="H1" s="23" t="s">
        <v>28</v>
      </c>
    </row>
    <row r="2" spans="1:8">
      <c r="G2" s="23"/>
    </row>
    <row r="3" spans="1:8">
      <c r="A3" s="34">
        <v>41699</v>
      </c>
      <c r="B3" s="6" t="s">
        <v>0</v>
      </c>
      <c r="C3" s="8">
        <v>21.3</v>
      </c>
      <c r="D3" s="2"/>
      <c r="E3" s="35" t="s">
        <v>4</v>
      </c>
      <c r="F3"/>
      <c r="G3">
        <v>30</v>
      </c>
      <c r="H3" s="6">
        <v>-8.6999999999999993</v>
      </c>
    </row>
    <row r="4" spans="1:8">
      <c r="A4" s="34">
        <v>41700</v>
      </c>
      <c r="B4" s="6" t="s">
        <v>1</v>
      </c>
      <c r="C4" s="8">
        <v>9.1999999999999993</v>
      </c>
      <c r="D4"/>
      <c r="E4" s="8" t="s">
        <v>19</v>
      </c>
      <c r="F4"/>
      <c r="G4">
        <v>10</v>
      </c>
      <c r="H4" s="6">
        <v>-0.80000000000000071</v>
      </c>
    </row>
    <row r="5" spans="1:8">
      <c r="A5" s="34">
        <v>41701</v>
      </c>
      <c r="B5" s="6" t="s">
        <v>2</v>
      </c>
      <c r="C5" s="8">
        <v>26.7</v>
      </c>
      <c r="D5"/>
      <c r="E5" s="8" t="s">
        <v>11</v>
      </c>
      <c r="F5" s="36" t="s">
        <v>49</v>
      </c>
      <c r="G5" s="37">
        <v>20</v>
      </c>
      <c r="H5" s="38" t="s">
        <v>49</v>
      </c>
    </row>
    <row r="6" spans="1:8">
      <c r="A6" s="1">
        <v>41702</v>
      </c>
      <c r="B6" s="6" t="s">
        <v>3</v>
      </c>
      <c r="C6" s="8">
        <v>29.6</v>
      </c>
      <c r="D6"/>
      <c r="E6" s="8" t="s">
        <v>10</v>
      </c>
      <c r="F6" s="36" t="s">
        <v>49</v>
      </c>
      <c r="G6" s="37">
        <v>28</v>
      </c>
      <c r="H6" s="38" t="s">
        <v>49</v>
      </c>
    </row>
    <row r="7" spans="1:8">
      <c r="A7" s="34">
        <v>41703</v>
      </c>
      <c r="B7" s="6" t="s">
        <v>4</v>
      </c>
      <c r="C7" s="10">
        <v>51.3</v>
      </c>
      <c r="D7"/>
      <c r="E7" s="8" t="s">
        <v>11</v>
      </c>
      <c r="F7" s="36" t="s">
        <v>49</v>
      </c>
      <c r="G7" s="37">
        <v>19</v>
      </c>
      <c r="H7" s="38" t="s">
        <v>49</v>
      </c>
    </row>
    <row r="8" spans="1:8">
      <c r="A8" s="1">
        <v>41704</v>
      </c>
      <c r="B8" s="2" t="s">
        <v>5</v>
      </c>
      <c r="C8" s="8">
        <v>34.200000000000003</v>
      </c>
      <c r="D8" s="3"/>
      <c r="E8" s="8" t="s">
        <v>19</v>
      </c>
      <c r="F8"/>
      <c r="G8">
        <v>18</v>
      </c>
      <c r="H8" s="6">
        <v>16.200000000000003</v>
      </c>
    </row>
    <row r="9" spans="1:8">
      <c r="A9" s="34">
        <v>41705</v>
      </c>
      <c r="B9" s="6" t="s">
        <v>6</v>
      </c>
      <c r="C9" s="8">
        <v>17.899999999999999</v>
      </c>
      <c r="D9" s="2"/>
      <c r="E9" s="8" t="s">
        <v>4</v>
      </c>
      <c r="F9"/>
      <c r="G9">
        <v>17</v>
      </c>
      <c r="H9" s="6">
        <v>0.89999999999999858</v>
      </c>
    </row>
    <row r="10" spans="1:8">
      <c r="A10" s="34">
        <v>41706</v>
      </c>
      <c r="B10" s="6" t="s">
        <v>0</v>
      </c>
      <c r="C10" s="8">
        <v>42.1</v>
      </c>
      <c r="D10" s="2"/>
      <c r="E10" s="8" t="s">
        <v>25</v>
      </c>
      <c r="F10"/>
      <c r="G10">
        <v>31</v>
      </c>
      <c r="H10" s="6">
        <v>11.100000000000001</v>
      </c>
    </row>
    <row r="11" spans="1:8">
      <c r="A11" s="34">
        <v>41707</v>
      </c>
      <c r="B11" s="6" t="s">
        <v>1</v>
      </c>
      <c r="C11" s="8">
        <v>25.8</v>
      </c>
      <c r="D11" s="2"/>
      <c r="E11" s="8" t="s">
        <v>19</v>
      </c>
      <c r="F11"/>
      <c r="G11">
        <v>44</v>
      </c>
      <c r="H11" s="6">
        <v>-18.2</v>
      </c>
    </row>
    <row r="12" spans="1:8">
      <c r="A12" s="34">
        <v>41708</v>
      </c>
      <c r="B12" s="6" t="s">
        <v>2</v>
      </c>
      <c r="C12" s="8">
        <v>18.3</v>
      </c>
      <c r="D12" s="2"/>
      <c r="E12" s="8" t="s">
        <v>13</v>
      </c>
      <c r="F12"/>
      <c r="G12">
        <v>22</v>
      </c>
      <c r="H12" s="6">
        <v>-3.6999999999999993</v>
      </c>
    </row>
    <row r="13" spans="1:8">
      <c r="A13" s="1">
        <v>41709</v>
      </c>
      <c r="B13" s="6" t="s">
        <v>3</v>
      </c>
      <c r="C13" s="8">
        <v>12.1</v>
      </c>
      <c r="D13" s="2"/>
      <c r="E13" s="8" t="s">
        <v>26</v>
      </c>
      <c r="F13"/>
      <c r="G13">
        <v>18</v>
      </c>
      <c r="H13" s="6">
        <v>-5.9</v>
      </c>
    </row>
    <row r="14" spans="1:8">
      <c r="A14" s="34">
        <v>41710</v>
      </c>
      <c r="B14" s="6" t="s">
        <v>4</v>
      </c>
      <c r="C14" s="8">
        <v>23.3</v>
      </c>
      <c r="D14" s="2"/>
      <c r="E14" s="8" t="s">
        <v>17</v>
      </c>
      <c r="F14"/>
      <c r="G14">
        <v>40</v>
      </c>
      <c r="H14" s="6">
        <v>-16.7</v>
      </c>
    </row>
    <row r="15" spans="1:8">
      <c r="A15" s="1">
        <v>41711</v>
      </c>
      <c r="B15" s="2" t="s">
        <v>5</v>
      </c>
      <c r="C15" s="8">
        <v>47.5</v>
      </c>
      <c r="D15" s="2"/>
      <c r="E15" s="8" t="s">
        <v>4</v>
      </c>
      <c r="F15"/>
      <c r="G15" s="39">
        <v>69</v>
      </c>
      <c r="H15" s="6">
        <v>-21.5</v>
      </c>
    </row>
    <row r="16" spans="1:8">
      <c r="A16" s="34">
        <v>41712</v>
      </c>
      <c r="B16" s="6" t="s">
        <v>6</v>
      </c>
      <c r="C16" s="10">
        <v>79.2</v>
      </c>
      <c r="D16" s="2"/>
      <c r="E16" s="6" t="s">
        <v>10</v>
      </c>
      <c r="F16"/>
      <c r="G16" s="39">
        <v>62</v>
      </c>
      <c r="H16" s="6">
        <v>17.200000000000003</v>
      </c>
    </row>
    <row r="17" spans="1:8">
      <c r="A17" s="34">
        <v>41713</v>
      </c>
      <c r="B17" s="6" t="s">
        <v>0</v>
      </c>
      <c r="C17" s="8">
        <v>16.3</v>
      </c>
      <c r="D17" s="2"/>
      <c r="E17" s="6" t="s">
        <v>12</v>
      </c>
      <c r="F17"/>
      <c r="G17">
        <v>23</v>
      </c>
      <c r="H17" s="6">
        <v>-6.6999999999999993</v>
      </c>
    </row>
    <row r="18" spans="1:8">
      <c r="A18" s="34">
        <v>41714</v>
      </c>
      <c r="B18" s="6" t="s">
        <v>1</v>
      </c>
      <c r="C18" s="8">
        <v>13.3</v>
      </c>
      <c r="D18" s="2"/>
      <c r="E18" s="6" t="s">
        <v>12</v>
      </c>
      <c r="F18"/>
      <c r="G18">
        <v>16</v>
      </c>
      <c r="H18" s="6">
        <v>-2.6999999999999993</v>
      </c>
    </row>
    <row r="19" spans="1:8">
      <c r="A19" s="34">
        <v>41715</v>
      </c>
      <c r="B19" s="6" t="s">
        <v>2</v>
      </c>
      <c r="C19" s="8">
        <v>27.9</v>
      </c>
      <c r="D19" s="2"/>
      <c r="E19" s="6" t="s">
        <v>4</v>
      </c>
      <c r="F19"/>
      <c r="G19">
        <v>15</v>
      </c>
      <c r="H19" s="6">
        <v>12.899999999999999</v>
      </c>
    </row>
    <row r="20" spans="1:8">
      <c r="A20" s="1">
        <v>41716</v>
      </c>
      <c r="B20" s="6" t="s">
        <v>3</v>
      </c>
      <c r="C20" s="8">
        <v>19.600000000000001</v>
      </c>
      <c r="D20" s="2"/>
      <c r="E20" s="6" t="s">
        <v>10</v>
      </c>
      <c r="F20"/>
      <c r="G20">
        <v>13</v>
      </c>
      <c r="H20" s="6">
        <v>6.6000000000000014</v>
      </c>
    </row>
    <row r="21" spans="1:8">
      <c r="A21" s="34">
        <v>41717</v>
      </c>
      <c r="B21" s="6" t="s">
        <v>4</v>
      </c>
      <c r="C21" s="8">
        <v>22.9</v>
      </c>
      <c r="D21" s="2"/>
      <c r="E21" s="6" t="s">
        <v>10</v>
      </c>
      <c r="F21"/>
      <c r="G21">
        <v>19</v>
      </c>
      <c r="H21" s="6">
        <v>3.8999999999999986</v>
      </c>
    </row>
    <row r="22" spans="1:8">
      <c r="A22" s="1">
        <v>41718</v>
      </c>
      <c r="B22" s="2" t="s">
        <v>5</v>
      </c>
      <c r="C22" s="10">
        <v>64.2</v>
      </c>
      <c r="D22" s="2"/>
      <c r="E22" s="6" t="s">
        <v>19</v>
      </c>
      <c r="F22"/>
      <c r="G22">
        <v>21</v>
      </c>
      <c r="H22" s="6">
        <v>43.2</v>
      </c>
    </row>
    <row r="23" spans="1:8">
      <c r="A23" s="34">
        <v>41719</v>
      </c>
      <c r="B23" s="6" t="s">
        <v>6</v>
      </c>
      <c r="C23" s="8">
        <v>29.2</v>
      </c>
      <c r="D23" s="2"/>
      <c r="E23" s="6" t="s">
        <v>11</v>
      </c>
      <c r="F23"/>
      <c r="G23">
        <v>12</v>
      </c>
      <c r="H23" s="6">
        <v>17.2</v>
      </c>
    </row>
    <row r="24" spans="1:8">
      <c r="A24" s="34">
        <v>41720</v>
      </c>
      <c r="B24" s="6" t="s">
        <v>0</v>
      </c>
      <c r="C24" s="8">
        <v>10</v>
      </c>
      <c r="D24" s="2"/>
      <c r="E24" s="6" t="s">
        <v>10</v>
      </c>
      <c r="F24"/>
      <c r="G24">
        <v>9</v>
      </c>
      <c r="H24" s="6">
        <v>1</v>
      </c>
    </row>
    <row r="25" spans="1:8">
      <c r="A25" s="34">
        <v>41721</v>
      </c>
      <c r="B25" s="6" t="s">
        <v>1</v>
      </c>
      <c r="C25" s="8">
        <v>9.6</v>
      </c>
      <c r="D25" s="2"/>
      <c r="E25" s="6" t="s">
        <v>18</v>
      </c>
      <c r="F25"/>
      <c r="G25">
        <v>10</v>
      </c>
      <c r="H25" s="6">
        <v>-0.40000000000000036</v>
      </c>
    </row>
    <row r="26" spans="1:8">
      <c r="A26" s="34">
        <v>41722</v>
      </c>
      <c r="B26" s="6" t="s">
        <v>2</v>
      </c>
      <c r="C26" s="8">
        <v>25.4</v>
      </c>
      <c r="D26" s="2"/>
      <c r="E26" s="6" t="s">
        <v>20</v>
      </c>
      <c r="F26"/>
      <c r="G26">
        <v>21</v>
      </c>
      <c r="H26" s="6">
        <v>4.3999999999999986</v>
      </c>
    </row>
    <row r="27" spans="1:8">
      <c r="A27" s="1">
        <v>41723</v>
      </c>
      <c r="B27" s="6" t="s">
        <v>3</v>
      </c>
      <c r="C27" s="8">
        <v>21.3</v>
      </c>
      <c r="D27" s="2"/>
      <c r="E27" s="6" t="s">
        <v>17</v>
      </c>
      <c r="F27"/>
      <c r="G27">
        <v>27</v>
      </c>
      <c r="H27" s="6">
        <v>-5.6999999999999993</v>
      </c>
    </row>
    <row r="28" spans="1:8">
      <c r="A28" s="1">
        <v>41724</v>
      </c>
      <c r="B28" s="6" t="s">
        <v>4</v>
      </c>
      <c r="C28" s="8">
        <v>16.100000000000001</v>
      </c>
      <c r="D28" s="2"/>
      <c r="E28" s="6" t="s">
        <v>15</v>
      </c>
      <c r="F28"/>
      <c r="G28">
        <v>24</v>
      </c>
      <c r="H28" s="6">
        <v>-7.8999999999999986</v>
      </c>
    </row>
    <row r="29" spans="1:8">
      <c r="A29" s="34">
        <v>41725</v>
      </c>
      <c r="B29" s="2" t="s">
        <v>5</v>
      </c>
      <c r="C29" s="8">
        <v>22.9</v>
      </c>
      <c r="D29" s="2"/>
      <c r="E29" s="8" t="s">
        <v>17</v>
      </c>
      <c r="F29"/>
      <c r="G29">
        <v>28</v>
      </c>
      <c r="H29" s="6">
        <v>-5.1000000000000014</v>
      </c>
    </row>
    <row r="30" spans="1:8">
      <c r="A30" s="34">
        <v>41726</v>
      </c>
      <c r="B30" s="6" t="s">
        <v>6</v>
      </c>
      <c r="C30" s="8">
        <v>35.799999999999997</v>
      </c>
      <c r="D30" s="2"/>
      <c r="E30" s="8" t="s">
        <v>17</v>
      </c>
      <c r="F30"/>
      <c r="G30">
        <v>37</v>
      </c>
      <c r="H30" s="6">
        <v>-1.2000000000000028</v>
      </c>
    </row>
    <row r="31" spans="1:8">
      <c r="A31" s="34">
        <v>41727</v>
      </c>
      <c r="B31" s="6" t="s">
        <v>0</v>
      </c>
      <c r="C31" s="8">
        <v>45.8</v>
      </c>
      <c r="D31" s="2"/>
      <c r="E31" s="8" t="s">
        <v>17</v>
      </c>
      <c r="F31"/>
      <c r="G31" s="39">
        <v>63</v>
      </c>
      <c r="H31" s="6">
        <v>-17.200000000000003</v>
      </c>
    </row>
    <row r="32" spans="1:8">
      <c r="A32" s="34">
        <v>41728</v>
      </c>
      <c r="B32" s="6" t="s">
        <v>1</v>
      </c>
      <c r="C32" s="10">
        <v>60.8</v>
      </c>
      <c r="D32" s="2"/>
      <c r="E32" s="8" t="s">
        <v>26</v>
      </c>
      <c r="F32"/>
      <c r="G32" s="39">
        <v>70</v>
      </c>
      <c r="H32" s="6">
        <v>-9.2000000000000028</v>
      </c>
    </row>
    <row r="33" spans="1:8">
      <c r="A33" s="1">
        <v>41729</v>
      </c>
      <c r="B33" s="6" t="s">
        <v>2</v>
      </c>
      <c r="C33" s="10">
        <v>54.6</v>
      </c>
      <c r="D33" s="2"/>
      <c r="E33" s="8" t="s">
        <v>26</v>
      </c>
      <c r="F33"/>
      <c r="G33" s="39">
        <v>78</v>
      </c>
      <c r="H33" s="6">
        <v>-23.4</v>
      </c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 s="7" t="s">
        <v>50</v>
      </c>
      <c r="D36"/>
      <c r="E36"/>
      <c r="F36"/>
      <c r="G36" s="7" t="s">
        <v>51</v>
      </c>
      <c r="H36"/>
    </row>
    <row r="37" spans="1:8">
      <c r="A37"/>
      <c r="B37"/>
      <c r="C37" s="40" t="s">
        <v>52</v>
      </c>
      <c r="D37"/>
      <c r="E37"/>
      <c r="F37"/>
      <c r="G37"/>
      <c r="H37"/>
    </row>
    <row r="38" spans="1:8">
      <c r="A38"/>
      <c r="B38"/>
      <c r="C38" s="40" t="s">
        <v>53</v>
      </c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pane ySplit="1" topLeftCell="A2" activePane="bottomLeft" state="frozen"/>
      <selection pane="bottomLeft" activeCell="J17" sqref="J17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34">
        <v>41730</v>
      </c>
      <c r="B3" s="6" t="s">
        <v>3</v>
      </c>
      <c r="C3" s="8">
        <v>25.4</v>
      </c>
      <c r="D3" s="2"/>
      <c r="E3" s="8" t="s">
        <v>4</v>
      </c>
      <c r="G3" s="2">
        <v>30</v>
      </c>
      <c r="H3" s="6">
        <v>-4.6000000000000014</v>
      </c>
    </row>
    <row r="4" spans="1:8">
      <c r="A4" s="34">
        <v>41731</v>
      </c>
      <c r="B4" s="6" t="s">
        <v>4</v>
      </c>
      <c r="C4" s="8">
        <v>43.6</v>
      </c>
      <c r="E4" s="8" t="s">
        <v>26</v>
      </c>
      <c r="G4" s="2">
        <v>42</v>
      </c>
      <c r="H4" s="6">
        <v>1.6000000000000014</v>
      </c>
    </row>
    <row r="5" spans="1:8">
      <c r="A5" s="34">
        <v>41732</v>
      </c>
      <c r="B5" s="2" t="s">
        <v>5</v>
      </c>
      <c r="C5" s="10">
        <v>59.2</v>
      </c>
      <c r="E5" s="8" t="s">
        <v>13</v>
      </c>
      <c r="F5" s="36"/>
      <c r="G5" s="26">
        <v>71</v>
      </c>
      <c r="H5" s="8">
        <v>-11.799999999999997</v>
      </c>
    </row>
    <row r="6" spans="1:8">
      <c r="A6" s="34">
        <v>41733</v>
      </c>
      <c r="B6" s="6" t="s">
        <v>6</v>
      </c>
      <c r="C6" s="8">
        <v>34.6</v>
      </c>
      <c r="E6" s="6" t="s">
        <v>10</v>
      </c>
      <c r="F6" s="36"/>
      <c r="G6" s="2">
        <v>41</v>
      </c>
      <c r="H6" s="8">
        <v>-6.3999999999999986</v>
      </c>
    </row>
    <row r="7" spans="1:8">
      <c r="A7" s="34">
        <v>41734</v>
      </c>
      <c r="B7" s="6" t="s">
        <v>0</v>
      </c>
      <c r="C7" s="8">
        <v>22.4</v>
      </c>
      <c r="E7" s="6" t="s">
        <v>19</v>
      </c>
      <c r="F7" s="36"/>
      <c r="G7" s="2">
        <v>18</v>
      </c>
      <c r="H7" s="8">
        <v>4.3999999999999986</v>
      </c>
    </row>
    <row r="8" spans="1:8">
      <c r="A8" s="34">
        <v>41735</v>
      </c>
      <c r="B8" s="6" t="s">
        <v>1</v>
      </c>
      <c r="C8" s="8">
        <v>5</v>
      </c>
      <c r="D8" s="3"/>
      <c r="E8" s="6" t="s">
        <v>19</v>
      </c>
      <c r="G8" s="2">
        <v>11</v>
      </c>
      <c r="H8" s="6">
        <v>-6</v>
      </c>
    </row>
    <row r="9" spans="1:8">
      <c r="A9" s="1">
        <v>41736</v>
      </c>
      <c r="B9" s="6" t="s">
        <v>2</v>
      </c>
      <c r="C9" s="8">
        <v>15.8</v>
      </c>
      <c r="D9" s="2"/>
      <c r="E9" s="6" t="s">
        <v>11</v>
      </c>
      <c r="G9" s="2">
        <v>9</v>
      </c>
      <c r="H9" s="6">
        <v>6.8000000000000007</v>
      </c>
    </row>
    <row r="10" spans="1:8">
      <c r="A10" s="1">
        <v>41737</v>
      </c>
      <c r="B10" s="6" t="s">
        <v>3</v>
      </c>
      <c r="C10" s="8">
        <v>9.6</v>
      </c>
      <c r="D10" s="2"/>
      <c r="E10" s="6" t="s">
        <v>12</v>
      </c>
      <c r="G10" s="2">
        <v>13</v>
      </c>
      <c r="H10" s="6">
        <v>-3.4000000000000004</v>
      </c>
    </row>
    <row r="11" spans="1:8">
      <c r="A11" s="1">
        <v>41738</v>
      </c>
      <c r="B11" s="6" t="s">
        <v>4</v>
      </c>
      <c r="C11" s="8">
        <v>15.4</v>
      </c>
      <c r="D11" s="2"/>
      <c r="E11" s="6" t="s">
        <v>10</v>
      </c>
      <c r="G11" s="2">
        <v>18</v>
      </c>
      <c r="H11" s="6">
        <v>-2.5999999999999996</v>
      </c>
    </row>
    <row r="12" spans="1:8">
      <c r="A12" s="34">
        <v>41739</v>
      </c>
      <c r="B12" s="2" t="s">
        <v>5</v>
      </c>
      <c r="C12" s="8">
        <v>18</v>
      </c>
      <c r="D12" s="2"/>
      <c r="E12" s="6" t="s">
        <v>12</v>
      </c>
      <c r="G12" s="2">
        <v>18</v>
      </c>
      <c r="H12" s="6">
        <v>0</v>
      </c>
    </row>
    <row r="13" spans="1:8">
      <c r="A13" s="34">
        <v>41740</v>
      </c>
      <c r="B13" s="6" t="s">
        <v>6</v>
      </c>
      <c r="C13" s="8">
        <v>15.8</v>
      </c>
      <c r="D13" s="2"/>
      <c r="E13" s="6" t="s">
        <v>18</v>
      </c>
      <c r="G13" s="2">
        <v>20</v>
      </c>
      <c r="H13" s="6">
        <v>-4.1999999999999993</v>
      </c>
    </row>
    <row r="14" spans="1:8">
      <c r="A14" s="34">
        <v>41741</v>
      </c>
      <c r="B14" s="6" t="s">
        <v>0</v>
      </c>
      <c r="C14" s="8">
        <v>16.3</v>
      </c>
      <c r="D14" s="2"/>
      <c r="E14" s="6" t="s">
        <v>4</v>
      </c>
      <c r="G14" s="2">
        <v>18</v>
      </c>
      <c r="H14" s="6">
        <v>-1.6999999999999993</v>
      </c>
    </row>
    <row r="15" spans="1:8">
      <c r="A15" s="1">
        <v>41742</v>
      </c>
      <c r="B15" s="6" t="s">
        <v>1</v>
      </c>
      <c r="C15" s="8">
        <v>13.8</v>
      </c>
      <c r="D15" s="2"/>
      <c r="E15" s="6" t="s">
        <v>12</v>
      </c>
      <c r="G15" s="2">
        <v>16</v>
      </c>
      <c r="H15" s="6">
        <v>-2.1999999999999993</v>
      </c>
    </row>
    <row r="16" spans="1:8">
      <c r="A16" s="1">
        <v>41743</v>
      </c>
      <c r="B16" s="6" t="s">
        <v>2</v>
      </c>
      <c r="C16" s="8">
        <v>17.100000000000001</v>
      </c>
      <c r="D16" s="2"/>
      <c r="E16" s="6" t="s">
        <v>18</v>
      </c>
      <c r="G16" s="2">
        <v>17</v>
      </c>
      <c r="H16" s="6">
        <v>0.10000000000000142</v>
      </c>
    </row>
    <row r="17" spans="1:8">
      <c r="A17" s="1">
        <v>41744</v>
      </c>
      <c r="B17" s="6" t="s">
        <v>3</v>
      </c>
      <c r="C17" s="8">
        <v>10</v>
      </c>
      <c r="D17" s="2"/>
      <c r="E17" s="6" t="s">
        <v>27</v>
      </c>
      <c r="G17" s="2">
        <v>19</v>
      </c>
      <c r="H17" s="6">
        <v>-9</v>
      </c>
    </row>
    <row r="18" spans="1:8">
      <c r="A18" s="34">
        <v>41745</v>
      </c>
      <c r="B18" s="6" t="s">
        <v>4</v>
      </c>
      <c r="C18" s="45">
        <v>51.7</v>
      </c>
      <c r="D18" s="2"/>
      <c r="E18" s="6" t="s">
        <v>19</v>
      </c>
      <c r="G18" s="2">
        <v>26</v>
      </c>
      <c r="H18" s="6">
        <v>25.700000000000003</v>
      </c>
    </row>
    <row r="19" spans="1:8">
      <c r="A19" s="34">
        <v>41746</v>
      </c>
      <c r="B19" s="2" t="s">
        <v>5</v>
      </c>
      <c r="C19" s="8">
        <v>28.8</v>
      </c>
      <c r="D19" s="2"/>
      <c r="E19" s="6" t="s">
        <v>4</v>
      </c>
      <c r="G19" s="2">
        <v>26</v>
      </c>
      <c r="H19" s="6">
        <v>2.8000000000000007</v>
      </c>
    </row>
    <row r="20" spans="1:8">
      <c r="A20" s="34">
        <v>41747</v>
      </c>
      <c r="B20" s="6" t="s">
        <v>6</v>
      </c>
      <c r="C20" s="8">
        <v>19.2</v>
      </c>
      <c r="D20" s="2"/>
      <c r="E20" s="6" t="s">
        <v>26</v>
      </c>
      <c r="G20" s="2">
        <v>20</v>
      </c>
      <c r="H20" s="6">
        <v>-0.80000000000000071</v>
      </c>
    </row>
    <row r="21" spans="1:8">
      <c r="A21" s="1">
        <v>41748</v>
      </c>
      <c r="B21" s="6" t="s">
        <v>0</v>
      </c>
      <c r="C21" s="8">
        <v>13.8</v>
      </c>
      <c r="D21" s="2"/>
      <c r="E21" s="6" t="s">
        <v>26</v>
      </c>
      <c r="G21" s="2">
        <v>19</v>
      </c>
      <c r="H21" s="6">
        <v>-5.1999999999999993</v>
      </c>
    </row>
    <row r="22" spans="1:8">
      <c r="A22" s="1">
        <v>41749</v>
      </c>
      <c r="B22" s="6" t="s">
        <v>1</v>
      </c>
      <c r="C22" s="8">
        <v>33.299999999999997</v>
      </c>
      <c r="D22" s="2"/>
      <c r="E22" s="6" t="s">
        <v>13</v>
      </c>
      <c r="G22" s="2">
        <v>39</v>
      </c>
      <c r="H22" s="6">
        <v>-5.7000000000000028</v>
      </c>
    </row>
    <row r="23" spans="1:8">
      <c r="A23" s="1">
        <v>41750</v>
      </c>
      <c r="B23" s="6" t="s">
        <v>2</v>
      </c>
      <c r="C23" s="8">
        <v>38.299999999999997</v>
      </c>
      <c r="D23" s="2"/>
      <c r="E23" s="6" t="s">
        <v>26</v>
      </c>
      <c r="G23" s="2">
        <v>47</v>
      </c>
      <c r="H23" s="6">
        <v>-8.7000000000000028</v>
      </c>
    </row>
    <row r="24" spans="1:8">
      <c r="A24" s="34">
        <v>41751</v>
      </c>
      <c r="B24" s="6" t="s">
        <v>3</v>
      </c>
      <c r="C24" s="8">
        <v>36.299999999999997</v>
      </c>
      <c r="D24" s="2"/>
      <c r="E24" s="6" t="s">
        <v>25</v>
      </c>
      <c r="G24" s="2">
        <v>25</v>
      </c>
      <c r="H24" s="6">
        <v>11.299999999999997</v>
      </c>
    </row>
    <row r="25" spans="1:8">
      <c r="A25" s="34">
        <v>41752</v>
      </c>
      <c r="B25" s="6" t="s">
        <v>4</v>
      </c>
      <c r="C25" s="8">
        <v>30.4</v>
      </c>
      <c r="D25" s="2"/>
      <c r="E25" s="6" t="s">
        <v>25</v>
      </c>
      <c r="G25" s="2">
        <v>21</v>
      </c>
      <c r="H25" s="6">
        <v>9.3999999999999986</v>
      </c>
    </row>
    <row r="26" spans="1:8">
      <c r="A26" s="34">
        <v>41753</v>
      </c>
      <c r="B26" s="2" t="s">
        <v>5</v>
      </c>
      <c r="C26" s="8">
        <v>14.9</v>
      </c>
      <c r="D26" s="2"/>
      <c r="E26" s="6" t="s">
        <v>19</v>
      </c>
      <c r="G26" s="2">
        <v>22</v>
      </c>
      <c r="H26" s="6">
        <v>-7.1</v>
      </c>
    </row>
    <row r="27" spans="1:8">
      <c r="A27" s="1">
        <v>41754</v>
      </c>
      <c r="B27" s="6" t="s">
        <v>6</v>
      </c>
      <c r="C27" s="8">
        <v>14.1</v>
      </c>
      <c r="D27" s="2"/>
      <c r="E27" s="6" t="s">
        <v>14</v>
      </c>
      <c r="G27" s="2">
        <v>25</v>
      </c>
      <c r="H27" s="6">
        <v>-10.9</v>
      </c>
    </row>
    <row r="28" spans="1:8">
      <c r="A28" s="1">
        <v>41755</v>
      </c>
      <c r="B28" s="6" t="s">
        <v>0</v>
      </c>
      <c r="C28" s="8">
        <v>17.899999999999999</v>
      </c>
      <c r="D28" s="2"/>
      <c r="E28" s="6" t="s">
        <v>20</v>
      </c>
      <c r="G28" s="2">
        <v>18</v>
      </c>
      <c r="H28" s="6">
        <v>-0.10000000000000142</v>
      </c>
    </row>
    <row r="29" spans="1:8">
      <c r="A29" s="1">
        <v>41756</v>
      </c>
      <c r="B29" s="6" t="s">
        <v>1</v>
      </c>
      <c r="C29" s="8">
        <v>15.8</v>
      </c>
      <c r="D29" s="2"/>
      <c r="E29" s="6" t="s">
        <v>26</v>
      </c>
      <c r="G29" s="2">
        <v>22</v>
      </c>
      <c r="H29" s="6">
        <v>-6.1999999999999993</v>
      </c>
    </row>
    <row r="30" spans="1:8">
      <c r="A30" s="34">
        <v>41757</v>
      </c>
      <c r="B30" s="6" t="s">
        <v>2</v>
      </c>
      <c r="C30" s="8">
        <v>17.899999999999999</v>
      </c>
      <c r="D30" s="2"/>
      <c r="E30" s="6" t="s">
        <v>13</v>
      </c>
      <c r="G30" s="2">
        <v>26</v>
      </c>
      <c r="H30" s="6">
        <v>-8.1000000000000014</v>
      </c>
    </row>
    <row r="31" spans="1:8">
      <c r="A31" s="34">
        <v>41758</v>
      </c>
      <c r="B31" s="6" t="s">
        <v>3</v>
      </c>
      <c r="C31" s="8">
        <v>35</v>
      </c>
      <c r="D31" s="2"/>
      <c r="E31" s="6" t="s">
        <v>17</v>
      </c>
      <c r="G31" s="2">
        <v>36</v>
      </c>
      <c r="H31" s="6">
        <v>-1</v>
      </c>
    </row>
    <row r="32" spans="1:8">
      <c r="A32" s="34">
        <v>41759</v>
      </c>
      <c r="B32" s="6" t="s">
        <v>4</v>
      </c>
      <c r="C32" s="8">
        <v>40.4</v>
      </c>
      <c r="D32" s="2"/>
      <c r="E32" s="6" t="s">
        <v>20</v>
      </c>
      <c r="G32" s="2">
        <v>32</v>
      </c>
      <c r="H32" s="6">
        <v>8.3999999999999986</v>
      </c>
    </row>
    <row r="33" spans="1:8">
      <c r="A33" s="1"/>
      <c r="B33" s="2"/>
      <c r="C33" s="8"/>
      <c r="D33" s="2"/>
      <c r="E33" s="8"/>
      <c r="G33" s="2"/>
      <c r="H33" s="6"/>
    </row>
    <row r="36" spans="1:8">
      <c r="C36" s="7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pane ySplit="1" topLeftCell="A2" activePane="bottomLeft" state="frozen"/>
      <selection pane="bottomLeft" activeCell="L17" sqref="L17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1">
        <v>41760</v>
      </c>
      <c r="B3" s="2" t="s">
        <v>5</v>
      </c>
      <c r="C3" s="8">
        <v>33.6</v>
      </c>
      <c r="D3" s="2"/>
      <c r="E3" s="6" t="s">
        <v>13</v>
      </c>
      <c r="G3" s="2">
        <v>29</v>
      </c>
      <c r="H3" s="6">
        <v>4.6000000000000014</v>
      </c>
    </row>
    <row r="4" spans="1:8">
      <c r="A4" s="1">
        <v>41761</v>
      </c>
      <c r="B4" s="6" t="s">
        <v>6</v>
      </c>
      <c r="C4" s="8">
        <v>15.4</v>
      </c>
      <c r="E4" s="6" t="s">
        <v>13</v>
      </c>
      <c r="G4" s="2">
        <v>17</v>
      </c>
      <c r="H4" s="6">
        <v>-1.5999999999999996</v>
      </c>
    </row>
    <row r="5" spans="1:8">
      <c r="A5" s="1">
        <v>41762</v>
      </c>
      <c r="B5" s="6" t="s">
        <v>0</v>
      </c>
      <c r="C5" s="8">
        <v>13.3</v>
      </c>
      <c r="E5" s="6" t="s">
        <v>4</v>
      </c>
      <c r="F5" s="36"/>
      <c r="G5" s="2">
        <v>19</v>
      </c>
      <c r="H5" s="8">
        <v>-5.6999999999999993</v>
      </c>
    </row>
    <row r="6" spans="1:8">
      <c r="A6" s="34">
        <v>41763</v>
      </c>
      <c r="B6" s="6" t="s">
        <v>1</v>
      </c>
      <c r="C6" s="8">
        <v>18.7</v>
      </c>
      <c r="E6" s="8" t="s">
        <v>11</v>
      </c>
      <c r="F6" s="36"/>
      <c r="G6" s="2">
        <v>22</v>
      </c>
      <c r="H6" s="8">
        <v>-3.3000000000000007</v>
      </c>
    </row>
    <row r="7" spans="1:8">
      <c r="A7" s="34">
        <v>41764</v>
      </c>
      <c r="B7" s="6" t="s">
        <v>2</v>
      </c>
      <c r="C7" s="8">
        <v>27.1</v>
      </c>
      <c r="E7" s="8" t="s">
        <v>25</v>
      </c>
      <c r="F7" s="36"/>
      <c r="G7" s="2">
        <v>26</v>
      </c>
      <c r="H7" s="8">
        <v>1.1000000000000014</v>
      </c>
    </row>
    <row r="8" spans="1:8">
      <c r="A8" s="34">
        <v>41765</v>
      </c>
      <c r="B8" s="6" t="s">
        <v>3</v>
      </c>
      <c r="C8" s="8">
        <v>18.7</v>
      </c>
      <c r="D8" s="3"/>
      <c r="E8" s="8" t="s">
        <v>10</v>
      </c>
      <c r="G8" s="2">
        <v>13</v>
      </c>
      <c r="H8" s="6">
        <v>5.6999999999999993</v>
      </c>
    </row>
    <row r="9" spans="1:8">
      <c r="A9" s="34">
        <v>41766</v>
      </c>
      <c r="B9" s="6" t="s">
        <v>4</v>
      </c>
      <c r="C9" s="8">
        <v>15.8</v>
      </c>
      <c r="D9" s="2"/>
      <c r="E9" s="8" t="s">
        <v>10</v>
      </c>
      <c r="G9" s="2">
        <v>12</v>
      </c>
      <c r="H9" s="6">
        <v>3.8000000000000007</v>
      </c>
    </row>
    <row r="10" spans="1:8">
      <c r="A10" s="34">
        <v>41767</v>
      </c>
      <c r="B10" s="2" t="s">
        <v>5</v>
      </c>
      <c r="C10" s="8">
        <v>17.100000000000001</v>
      </c>
      <c r="D10" s="2"/>
      <c r="E10" s="8" t="s">
        <v>11</v>
      </c>
      <c r="G10" s="2">
        <v>12</v>
      </c>
      <c r="H10" s="6">
        <v>5.1000000000000014</v>
      </c>
    </row>
    <row r="11" spans="1:8">
      <c r="A11" s="1">
        <v>41768</v>
      </c>
      <c r="B11" s="6" t="s">
        <v>6</v>
      </c>
      <c r="C11" s="8">
        <v>11.3</v>
      </c>
      <c r="D11" s="2"/>
      <c r="E11" s="8" t="s">
        <v>4</v>
      </c>
      <c r="G11" s="2">
        <v>14</v>
      </c>
      <c r="H11" s="6">
        <v>-2.6999999999999993</v>
      </c>
    </row>
    <row r="12" spans="1:8">
      <c r="A12" s="1">
        <v>41769</v>
      </c>
      <c r="B12" s="6" t="s">
        <v>0</v>
      </c>
      <c r="C12" s="8">
        <v>16.600000000000001</v>
      </c>
      <c r="D12" s="2"/>
      <c r="E12" s="8" t="s">
        <v>10</v>
      </c>
      <c r="G12" s="2">
        <v>12</v>
      </c>
      <c r="H12" s="6">
        <v>4.6000000000000014</v>
      </c>
    </row>
    <row r="13" spans="1:8">
      <c r="A13" s="1">
        <v>41770</v>
      </c>
      <c r="B13" s="6" t="s">
        <v>1</v>
      </c>
      <c r="C13" s="8">
        <v>5.4</v>
      </c>
      <c r="D13" s="2"/>
      <c r="E13" s="8" t="s">
        <v>4</v>
      </c>
      <c r="G13" s="2">
        <v>6</v>
      </c>
      <c r="H13" s="6">
        <v>-0.59999999999999964</v>
      </c>
    </row>
    <row r="14" spans="1:8">
      <c r="A14" s="34">
        <v>41771</v>
      </c>
      <c r="B14" s="6" t="s">
        <v>2</v>
      </c>
      <c r="C14" s="8">
        <v>4.5999999999999996</v>
      </c>
      <c r="D14" s="2"/>
      <c r="E14" s="8" t="s">
        <v>12</v>
      </c>
      <c r="G14" s="2">
        <v>9</v>
      </c>
      <c r="H14" s="6">
        <v>-4.4000000000000004</v>
      </c>
    </row>
    <row r="15" spans="1:8">
      <c r="A15" s="34">
        <v>41772</v>
      </c>
      <c r="B15" s="6" t="s">
        <v>3</v>
      </c>
      <c r="C15" s="8">
        <v>7.1</v>
      </c>
      <c r="D15" s="2"/>
      <c r="E15" s="8" t="s">
        <v>16</v>
      </c>
      <c r="G15" s="2">
        <v>15</v>
      </c>
      <c r="H15" s="6">
        <v>-7.9</v>
      </c>
    </row>
    <row r="16" spans="1:8">
      <c r="A16" s="34">
        <v>41773</v>
      </c>
      <c r="B16" s="6" t="s">
        <v>4</v>
      </c>
      <c r="C16" s="8">
        <v>8.8000000000000007</v>
      </c>
      <c r="D16" s="2"/>
      <c r="E16" s="8" t="s">
        <v>18</v>
      </c>
      <c r="G16" s="2">
        <v>16</v>
      </c>
      <c r="H16" s="6">
        <v>-7.1999999999999993</v>
      </c>
    </row>
    <row r="17" spans="1:8">
      <c r="A17" s="1">
        <v>41774</v>
      </c>
      <c r="B17" s="2" t="s">
        <v>5</v>
      </c>
      <c r="C17" s="8">
        <v>10.8</v>
      </c>
      <c r="D17" s="2"/>
      <c r="E17" s="8" t="s">
        <v>12</v>
      </c>
      <c r="G17" s="2">
        <v>19</v>
      </c>
      <c r="H17" s="6">
        <v>-8.1999999999999993</v>
      </c>
    </row>
    <row r="18" spans="1:8">
      <c r="A18" s="1">
        <v>41775</v>
      </c>
      <c r="B18" s="6" t="s">
        <v>6</v>
      </c>
      <c r="C18" s="8">
        <v>18.8</v>
      </c>
      <c r="D18" s="2"/>
      <c r="E18" s="8" t="s">
        <v>10</v>
      </c>
      <c r="G18" s="2">
        <v>26</v>
      </c>
      <c r="H18" s="6">
        <v>-7.1999999999999993</v>
      </c>
    </row>
    <row r="19" spans="1:8">
      <c r="A19" s="1">
        <v>41776</v>
      </c>
      <c r="B19" s="6" t="s">
        <v>0</v>
      </c>
      <c r="C19" s="8">
        <v>15.4</v>
      </c>
      <c r="D19" s="2"/>
      <c r="E19" s="8" t="s">
        <v>10</v>
      </c>
      <c r="G19" s="2">
        <v>21</v>
      </c>
      <c r="H19" s="6">
        <v>-5.6</v>
      </c>
    </row>
    <row r="20" spans="1:8">
      <c r="A20" s="34">
        <v>41777</v>
      </c>
      <c r="B20" s="6" t="s">
        <v>1</v>
      </c>
      <c r="C20" s="8">
        <v>21.2</v>
      </c>
      <c r="D20" s="2"/>
      <c r="E20" s="8" t="s">
        <v>25</v>
      </c>
      <c r="G20" s="2">
        <v>25</v>
      </c>
      <c r="H20" s="6">
        <v>-3.8000000000000007</v>
      </c>
    </row>
    <row r="21" spans="1:8">
      <c r="A21" s="34">
        <v>41778</v>
      </c>
      <c r="B21" s="6" t="s">
        <v>2</v>
      </c>
      <c r="C21" s="8">
        <v>22.1</v>
      </c>
      <c r="D21" s="2"/>
      <c r="E21" s="8" t="s">
        <v>21</v>
      </c>
      <c r="G21" s="2">
        <v>33</v>
      </c>
      <c r="H21" s="6">
        <v>-10.899999999999999</v>
      </c>
    </row>
    <row r="22" spans="1:8">
      <c r="A22" s="34">
        <v>41779</v>
      </c>
      <c r="B22" s="6" t="s">
        <v>3</v>
      </c>
      <c r="C22" s="8">
        <v>35.799999999999997</v>
      </c>
      <c r="D22" s="2"/>
      <c r="E22" s="8" t="s">
        <v>27</v>
      </c>
      <c r="G22" s="2">
        <v>28</v>
      </c>
      <c r="H22" s="6">
        <v>7.7999999999999972</v>
      </c>
    </row>
    <row r="23" spans="1:8">
      <c r="A23" s="1">
        <v>41780</v>
      </c>
      <c r="B23" s="6" t="s">
        <v>4</v>
      </c>
      <c r="C23" s="8">
        <v>17.100000000000001</v>
      </c>
      <c r="D23" s="2"/>
      <c r="E23" s="8" t="s">
        <v>11</v>
      </c>
      <c r="G23" s="2">
        <v>17</v>
      </c>
      <c r="H23" s="6">
        <v>0.10000000000000142</v>
      </c>
    </row>
    <row r="24" spans="1:8">
      <c r="A24" s="1">
        <v>41781</v>
      </c>
      <c r="B24" s="2" t="s">
        <v>5</v>
      </c>
      <c r="C24" s="8">
        <v>10.5</v>
      </c>
      <c r="D24" s="2"/>
      <c r="E24" s="8" t="s">
        <v>13</v>
      </c>
      <c r="G24" s="2">
        <v>14</v>
      </c>
      <c r="H24" s="6">
        <v>-3.5</v>
      </c>
    </row>
    <row r="25" spans="1:8">
      <c r="A25" s="1">
        <v>41782</v>
      </c>
      <c r="B25" s="6" t="s">
        <v>6</v>
      </c>
      <c r="C25" s="8">
        <v>11.3</v>
      </c>
      <c r="D25" s="2"/>
      <c r="E25" s="6" t="s">
        <v>27</v>
      </c>
      <c r="G25" s="2">
        <v>18</v>
      </c>
      <c r="H25" s="6">
        <v>-6.6999999999999993</v>
      </c>
    </row>
    <row r="26" spans="1:8">
      <c r="A26" s="1">
        <v>41783</v>
      </c>
      <c r="B26" s="6" t="s">
        <v>0</v>
      </c>
      <c r="C26" s="8">
        <v>10.8</v>
      </c>
      <c r="D26" s="2"/>
      <c r="E26" s="6" t="s">
        <v>26</v>
      </c>
      <c r="G26" s="2"/>
      <c r="H26" s="6"/>
    </row>
    <row r="27" spans="1:8">
      <c r="A27" s="34">
        <v>41784</v>
      </c>
      <c r="B27" s="6" t="s">
        <v>1</v>
      </c>
      <c r="C27" s="8">
        <v>11.2</v>
      </c>
      <c r="D27" s="2"/>
      <c r="E27" s="6" t="s">
        <v>25</v>
      </c>
      <c r="G27" s="2"/>
      <c r="H27" s="6"/>
    </row>
    <row r="28" spans="1:8">
      <c r="A28" s="34">
        <v>41785</v>
      </c>
      <c r="B28" s="6" t="s">
        <v>2</v>
      </c>
      <c r="C28" s="8">
        <v>13</v>
      </c>
      <c r="D28" s="2"/>
      <c r="E28" s="6" t="s">
        <v>25</v>
      </c>
      <c r="G28" s="2">
        <v>14</v>
      </c>
      <c r="H28" s="6">
        <v>-1</v>
      </c>
    </row>
    <row r="29" spans="1:8">
      <c r="A29" s="34">
        <v>41786</v>
      </c>
      <c r="B29" s="6" t="s">
        <v>3</v>
      </c>
      <c r="C29" s="8">
        <v>14.2</v>
      </c>
      <c r="D29" s="2"/>
      <c r="E29" s="6" t="s">
        <v>15</v>
      </c>
      <c r="G29" s="2">
        <v>15</v>
      </c>
      <c r="H29" s="6">
        <v>-0.80000000000000071</v>
      </c>
    </row>
    <row r="30" spans="1:8">
      <c r="A30" s="1">
        <v>41787</v>
      </c>
      <c r="B30" s="6" t="s">
        <v>4</v>
      </c>
      <c r="C30" s="8">
        <v>7.5</v>
      </c>
      <c r="D30" s="2"/>
      <c r="E30" s="6" t="s">
        <v>15</v>
      </c>
      <c r="G30" s="2">
        <v>10</v>
      </c>
      <c r="H30" s="6">
        <v>-2.5</v>
      </c>
    </row>
    <row r="31" spans="1:8">
      <c r="A31" s="1">
        <v>41788</v>
      </c>
      <c r="B31" s="2" t="s">
        <v>5</v>
      </c>
      <c r="C31" s="8">
        <v>7.1</v>
      </c>
      <c r="D31" s="2"/>
      <c r="E31" s="6" t="s">
        <v>13</v>
      </c>
      <c r="G31" s="2">
        <v>12</v>
      </c>
      <c r="H31" s="6">
        <v>-4.9000000000000004</v>
      </c>
    </row>
    <row r="32" spans="1:8">
      <c r="A32" s="1">
        <v>41789</v>
      </c>
      <c r="B32" s="6" t="s">
        <v>6</v>
      </c>
      <c r="C32" s="8">
        <v>17.899999999999999</v>
      </c>
      <c r="D32" s="2"/>
      <c r="E32" s="6" t="s">
        <v>26</v>
      </c>
      <c r="G32" s="2">
        <v>22</v>
      </c>
      <c r="H32" s="6">
        <v>-4.1000000000000014</v>
      </c>
    </row>
    <row r="33" spans="1:8">
      <c r="A33" s="1">
        <v>41790</v>
      </c>
      <c r="B33" s="6" t="s">
        <v>0</v>
      </c>
      <c r="C33" s="8">
        <v>23.3</v>
      </c>
      <c r="D33" s="2"/>
      <c r="E33" s="8" t="s">
        <v>4</v>
      </c>
      <c r="G33" s="2">
        <v>28</v>
      </c>
      <c r="H33" s="2">
        <v>-4.6999999999999993</v>
      </c>
    </row>
    <row r="36" spans="1:8">
      <c r="C36" s="7" t="s">
        <v>67</v>
      </c>
      <c r="G36" s="7"/>
    </row>
    <row r="41" spans="1:8">
      <c r="C41" t="s">
        <v>38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1" topLeftCell="A2" activePane="bottomLeft" state="frozen"/>
      <selection pane="bottomLeft" sqref="A1:XFD1048576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34">
        <v>41791</v>
      </c>
      <c r="B3" s="6" t="s">
        <v>1</v>
      </c>
      <c r="C3" s="8">
        <v>16.3</v>
      </c>
      <c r="D3" s="2"/>
      <c r="E3" s="8" t="s">
        <v>11</v>
      </c>
      <c r="G3">
        <v>23</v>
      </c>
      <c r="H3" s="6">
        <v>-6.6999999999999993</v>
      </c>
    </row>
    <row r="4" spans="1:8">
      <c r="A4" s="34">
        <v>41792</v>
      </c>
      <c r="B4" s="6" t="s">
        <v>2</v>
      </c>
      <c r="C4" s="8">
        <v>26.7</v>
      </c>
      <c r="E4" s="8" t="s">
        <v>11</v>
      </c>
      <c r="G4">
        <v>15</v>
      </c>
      <c r="H4" s="6">
        <v>11.7</v>
      </c>
    </row>
    <row r="5" spans="1:8">
      <c r="A5" s="34">
        <v>41793</v>
      </c>
      <c r="B5" s="6" t="s">
        <v>3</v>
      </c>
      <c r="C5" s="8">
        <v>14.2</v>
      </c>
      <c r="E5" s="8" t="s">
        <v>10</v>
      </c>
      <c r="F5" s="36"/>
      <c r="G5">
        <v>14</v>
      </c>
      <c r="H5" s="8">
        <v>0.19999999999999929</v>
      </c>
    </row>
    <row r="6" spans="1:8">
      <c r="A6" s="1">
        <v>41794</v>
      </c>
      <c r="B6" s="6" t="s">
        <v>4</v>
      </c>
      <c r="C6" s="8">
        <v>12.4</v>
      </c>
      <c r="E6" s="8" t="s">
        <v>18</v>
      </c>
      <c r="F6" s="36"/>
      <c r="G6">
        <v>15</v>
      </c>
      <c r="H6" s="8">
        <v>-2.5999999999999996</v>
      </c>
    </row>
    <row r="7" spans="1:8">
      <c r="A7" s="1">
        <v>41795</v>
      </c>
      <c r="B7" s="2" t="s">
        <v>5</v>
      </c>
      <c r="C7" s="8">
        <v>10.4</v>
      </c>
      <c r="E7" s="8" t="s">
        <v>4</v>
      </c>
      <c r="F7" s="36"/>
      <c r="G7">
        <v>12</v>
      </c>
      <c r="H7" s="8">
        <v>-1.5999999999999996</v>
      </c>
    </row>
    <row r="8" spans="1:8">
      <c r="A8" s="34">
        <v>41796</v>
      </c>
      <c r="B8" s="6" t="s">
        <v>6</v>
      </c>
      <c r="C8" s="8">
        <v>19.899999999999999</v>
      </c>
      <c r="D8" s="3"/>
      <c r="E8" s="8" t="s">
        <v>27</v>
      </c>
      <c r="G8">
        <v>20</v>
      </c>
      <c r="H8" s="6">
        <v>-0.10000000000000142</v>
      </c>
    </row>
    <row r="9" spans="1:8">
      <c r="A9" s="34">
        <v>41797</v>
      </c>
      <c r="B9" s="6" t="s">
        <v>0</v>
      </c>
      <c r="C9" s="8">
        <v>20</v>
      </c>
      <c r="D9" s="2"/>
      <c r="E9" s="8" t="s">
        <v>19</v>
      </c>
      <c r="G9">
        <v>20</v>
      </c>
      <c r="H9" s="6">
        <v>0</v>
      </c>
    </row>
    <row r="10" spans="1:8">
      <c r="A10" s="34">
        <v>41798</v>
      </c>
      <c r="B10" s="6" t="s">
        <v>1</v>
      </c>
      <c r="C10" s="8">
        <v>17.899999999999999</v>
      </c>
      <c r="D10" s="2"/>
      <c r="E10" s="8" t="s">
        <v>19</v>
      </c>
      <c r="G10">
        <v>13</v>
      </c>
      <c r="H10" s="6">
        <v>4.8999999999999986</v>
      </c>
    </row>
    <row r="11" spans="1:8">
      <c r="A11" s="1">
        <v>41799</v>
      </c>
      <c r="B11" s="6" t="s">
        <v>2</v>
      </c>
      <c r="C11" s="8">
        <v>15.4</v>
      </c>
      <c r="D11" s="2"/>
      <c r="E11" s="8" t="s">
        <v>20</v>
      </c>
      <c r="G11">
        <v>18</v>
      </c>
      <c r="H11" s="6">
        <v>-2.5999999999999996</v>
      </c>
    </row>
    <row r="12" spans="1:8">
      <c r="A12" s="1">
        <v>41800</v>
      </c>
      <c r="B12" s="6" t="s">
        <v>3</v>
      </c>
      <c r="C12" s="8">
        <v>41.7</v>
      </c>
      <c r="D12" s="2"/>
      <c r="E12" s="8" t="s">
        <v>10</v>
      </c>
      <c r="G12">
        <v>13</v>
      </c>
      <c r="H12" s="6">
        <v>28.700000000000003</v>
      </c>
    </row>
    <row r="13" spans="1:8">
      <c r="A13" s="34">
        <v>41801</v>
      </c>
      <c r="B13" s="6" t="s">
        <v>4</v>
      </c>
      <c r="C13" s="8">
        <v>25</v>
      </c>
      <c r="D13" s="2"/>
      <c r="E13" s="8" t="s">
        <v>11</v>
      </c>
      <c r="G13">
        <v>15</v>
      </c>
      <c r="H13" s="6">
        <v>10</v>
      </c>
    </row>
    <row r="14" spans="1:8">
      <c r="A14" s="34">
        <v>41802</v>
      </c>
      <c r="B14" s="2" t="s">
        <v>5</v>
      </c>
      <c r="C14" s="8">
        <v>18.3</v>
      </c>
      <c r="D14" s="2"/>
      <c r="E14" s="8" t="s">
        <v>4</v>
      </c>
      <c r="G14">
        <v>19</v>
      </c>
      <c r="H14" s="6">
        <v>-0.69999999999999929</v>
      </c>
    </row>
    <row r="15" spans="1:8">
      <c r="A15" s="34">
        <v>41803</v>
      </c>
      <c r="B15" s="6" t="s">
        <v>6</v>
      </c>
      <c r="C15" s="8">
        <v>13.3</v>
      </c>
      <c r="D15" s="2"/>
      <c r="E15" s="8" t="s">
        <v>16</v>
      </c>
      <c r="G15">
        <v>21</v>
      </c>
      <c r="H15" s="6">
        <v>-7.6999999999999993</v>
      </c>
    </row>
    <row r="16" spans="1:8">
      <c r="A16" s="1">
        <v>41804</v>
      </c>
      <c r="B16" s="6" t="s">
        <v>0</v>
      </c>
      <c r="C16" s="8">
        <v>16.7</v>
      </c>
      <c r="D16" s="2"/>
      <c r="E16" s="8" t="s">
        <v>15</v>
      </c>
      <c r="G16">
        <v>20</v>
      </c>
      <c r="H16" s="6">
        <v>-3.3000000000000007</v>
      </c>
    </row>
    <row r="17" spans="1:8">
      <c r="A17" s="1">
        <v>41805</v>
      </c>
      <c r="B17" s="6" t="s">
        <v>1</v>
      </c>
      <c r="C17" s="8">
        <v>12.9</v>
      </c>
      <c r="D17" s="2"/>
      <c r="E17" s="8" t="s">
        <v>13</v>
      </c>
      <c r="G17">
        <v>12</v>
      </c>
      <c r="H17" s="6">
        <v>0.90000000000000036</v>
      </c>
    </row>
    <row r="18" spans="1:8">
      <c r="A18" s="34">
        <v>41806</v>
      </c>
      <c r="B18" s="6" t="s">
        <v>2</v>
      </c>
      <c r="C18" s="8">
        <v>14.6</v>
      </c>
      <c r="D18" s="2"/>
      <c r="E18" s="8" t="s">
        <v>14</v>
      </c>
      <c r="G18">
        <v>12</v>
      </c>
      <c r="H18" s="6">
        <v>2.5999999999999996</v>
      </c>
    </row>
    <row r="19" spans="1:8">
      <c r="A19" s="34">
        <v>41807</v>
      </c>
      <c r="B19" s="6" t="s">
        <v>3</v>
      </c>
      <c r="C19" s="8">
        <v>13.8</v>
      </c>
      <c r="D19" s="2"/>
      <c r="E19" s="8" t="s">
        <v>14</v>
      </c>
      <c r="G19">
        <v>13</v>
      </c>
      <c r="H19" s="6">
        <v>0.80000000000000071</v>
      </c>
    </row>
    <row r="20" spans="1:8">
      <c r="A20" s="34">
        <v>41808</v>
      </c>
      <c r="B20" s="6" t="s">
        <v>4</v>
      </c>
      <c r="C20" s="8">
        <v>13.1</v>
      </c>
      <c r="D20" s="2"/>
      <c r="E20" s="8" t="s">
        <v>14</v>
      </c>
      <c r="G20">
        <v>15</v>
      </c>
      <c r="H20" s="6">
        <v>-1.9000000000000004</v>
      </c>
    </row>
    <row r="21" spans="1:8">
      <c r="A21" s="1">
        <v>41809</v>
      </c>
      <c r="B21" s="2" t="s">
        <v>5</v>
      </c>
      <c r="C21" s="8">
        <v>16.3</v>
      </c>
      <c r="D21" s="2"/>
      <c r="E21" s="8" t="s">
        <v>26</v>
      </c>
      <c r="G21">
        <v>16</v>
      </c>
      <c r="H21" s="6">
        <v>0.30000000000000071</v>
      </c>
    </row>
    <row r="22" spans="1:8">
      <c r="A22" s="1">
        <v>41810</v>
      </c>
      <c r="B22" s="6" t="s">
        <v>6</v>
      </c>
      <c r="C22" s="8">
        <v>22.9</v>
      </c>
      <c r="D22" s="2"/>
      <c r="E22" s="8" t="s">
        <v>4</v>
      </c>
      <c r="G22">
        <v>17</v>
      </c>
      <c r="H22" s="6">
        <v>5.8999999999999986</v>
      </c>
    </row>
    <row r="23" spans="1:8">
      <c r="A23" s="34">
        <v>41811</v>
      </c>
      <c r="B23" s="6" t="s">
        <v>0</v>
      </c>
      <c r="C23" s="8">
        <v>15.8</v>
      </c>
      <c r="D23" s="2"/>
      <c r="E23" s="8" t="s">
        <v>12</v>
      </c>
      <c r="G23">
        <v>17</v>
      </c>
      <c r="H23" s="6">
        <v>-1.1999999999999993</v>
      </c>
    </row>
    <row r="24" spans="1:8">
      <c r="A24" s="34">
        <v>41812</v>
      </c>
      <c r="B24" s="6" t="s">
        <v>1</v>
      </c>
      <c r="C24" s="8">
        <v>19.5</v>
      </c>
      <c r="D24" s="2"/>
      <c r="E24" s="8" t="s">
        <v>11</v>
      </c>
      <c r="G24">
        <v>20</v>
      </c>
      <c r="H24" s="6">
        <v>-0.5</v>
      </c>
    </row>
    <row r="25" spans="1:8">
      <c r="A25" s="34">
        <v>41813</v>
      </c>
      <c r="B25" s="6" t="s">
        <v>2</v>
      </c>
      <c r="C25" s="8">
        <v>20.8</v>
      </c>
      <c r="D25" s="2"/>
      <c r="E25" s="8" t="s">
        <v>18</v>
      </c>
      <c r="G25">
        <v>21</v>
      </c>
      <c r="H25" s="6">
        <v>-0.19999999999999929</v>
      </c>
    </row>
    <row r="26" spans="1:8">
      <c r="A26" s="1">
        <v>41814</v>
      </c>
      <c r="B26" s="6" t="s">
        <v>3</v>
      </c>
      <c r="C26" s="8">
        <v>17.2</v>
      </c>
      <c r="D26" s="2"/>
      <c r="E26" s="8" t="s">
        <v>18</v>
      </c>
      <c r="H26" s="6"/>
    </row>
    <row r="27" spans="1:8">
      <c r="A27" s="34">
        <v>41815</v>
      </c>
      <c r="B27" s="6" t="s">
        <v>4</v>
      </c>
      <c r="C27" s="8"/>
      <c r="D27" s="2"/>
      <c r="E27" s="8" t="s">
        <v>26</v>
      </c>
      <c r="H27" s="6"/>
    </row>
    <row r="28" spans="1:8">
      <c r="A28" s="1">
        <v>41816</v>
      </c>
      <c r="B28" s="2" t="s">
        <v>5</v>
      </c>
      <c r="C28" s="8"/>
      <c r="D28" s="2"/>
      <c r="E28" s="8" t="s">
        <v>26</v>
      </c>
      <c r="H28" s="6"/>
    </row>
    <row r="29" spans="1:8">
      <c r="A29" s="1">
        <v>41817</v>
      </c>
      <c r="B29" s="6" t="s">
        <v>6</v>
      </c>
      <c r="C29" s="8"/>
      <c r="D29" s="2"/>
      <c r="E29" s="8" t="s">
        <v>13</v>
      </c>
      <c r="H29" s="6"/>
    </row>
    <row r="30" spans="1:8">
      <c r="A30" s="34">
        <v>41818</v>
      </c>
      <c r="B30" s="6" t="s">
        <v>0</v>
      </c>
      <c r="C30" s="8"/>
      <c r="D30" s="2"/>
      <c r="E30" s="8" t="s">
        <v>14</v>
      </c>
      <c r="H30" s="6"/>
    </row>
    <row r="31" spans="1:8">
      <c r="A31" s="34">
        <v>41819</v>
      </c>
      <c r="B31" s="6" t="s">
        <v>1</v>
      </c>
      <c r="C31" s="8"/>
      <c r="D31" s="2"/>
      <c r="E31" s="8" t="s">
        <v>16</v>
      </c>
      <c r="H31" s="6"/>
    </row>
    <row r="32" spans="1:8">
      <c r="A32" s="34">
        <v>41820</v>
      </c>
      <c r="B32" s="6" t="s">
        <v>2</v>
      </c>
      <c r="C32" s="8"/>
      <c r="D32" s="2"/>
      <c r="E32" s="8" t="s">
        <v>17</v>
      </c>
      <c r="H32" s="6"/>
    </row>
    <row r="33" spans="1:8">
      <c r="A33" s="1"/>
      <c r="B33" s="6"/>
      <c r="C33" s="8"/>
      <c r="D33" s="2"/>
      <c r="E33" s="8"/>
      <c r="G33" s="2"/>
      <c r="H33" s="2"/>
    </row>
    <row r="36" spans="1:8">
      <c r="C36" s="7" t="s">
        <v>67</v>
      </c>
      <c r="G36" s="7"/>
    </row>
    <row r="37" spans="1:8">
      <c r="C37" s="40"/>
    </row>
    <row r="38" spans="1:8">
      <c r="C38" s="40"/>
    </row>
  </sheetData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pane ySplit="1" topLeftCell="A2" activePane="bottomLeft" state="frozen"/>
      <selection pane="bottomLeft" activeCell="H18" sqref="H18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34">
        <v>41821</v>
      </c>
      <c r="B3" s="6" t="s">
        <v>3</v>
      </c>
      <c r="C3" s="8"/>
      <c r="D3" s="2"/>
      <c r="E3" s="8" t="s">
        <v>26</v>
      </c>
      <c r="H3" s="6"/>
    </row>
    <row r="4" spans="1:8">
      <c r="A4" s="1">
        <v>41822</v>
      </c>
      <c r="B4" s="6" t="s">
        <v>4</v>
      </c>
      <c r="C4" s="8"/>
      <c r="E4" s="8" t="s">
        <v>19</v>
      </c>
      <c r="H4" s="6"/>
    </row>
    <row r="5" spans="1:8">
      <c r="A5" s="1">
        <v>41823</v>
      </c>
      <c r="B5" s="2" t="s">
        <v>5</v>
      </c>
      <c r="C5" s="8"/>
      <c r="E5" s="8" t="s">
        <v>11</v>
      </c>
      <c r="F5" s="36"/>
      <c r="H5" s="6"/>
    </row>
    <row r="6" spans="1:8">
      <c r="A6" s="34">
        <v>41824</v>
      </c>
      <c r="B6" s="6" t="s">
        <v>6</v>
      </c>
      <c r="C6" s="8"/>
      <c r="E6" s="8" t="s">
        <v>19</v>
      </c>
      <c r="F6" s="36"/>
      <c r="G6">
        <v>12</v>
      </c>
      <c r="H6" s="6"/>
    </row>
    <row r="7" spans="1:8">
      <c r="A7" s="34">
        <v>41825</v>
      </c>
      <c r="B7" s="6" t="s">
        <v>0</v>
      </c>
      <c r="C7" s="8"/>
      <c r="E7" s="8" t="s">
        <v>12</v>
      </c>
      <c r="F7" s="36"/>
      <c r="G7">
        <v>14</v>
      </c>
      <c r="H7" s="6"/>
    </row>
    <row r="8" spans="1:8">
      <c r="A8" s="34">
        <v>41826</v>
      </c>
      <c r="B8" s="6" t="s">
        <v>1</v>
      </c>
      <c r="C8" s="8"/>
      <c r="D8" s="3"/>
      <c r="E8" s="8" t="s">
        <v>12</v>
      </c>
      <c r="G8">
        <v>16</v>
      </c>
      <c r="H8" s="6"/>
    </row>
    <row r="9" spans="1:8">
      <c r="A9" s="34">
        <v>41827</v>
      </c>
      <c r="B9" s="6" t="s">
        <v>2</v>
      </c>
      <c r="C9" s="48">
        <v>26</v>
      </c>
      <c r="D9" s="2"/>
      <c r="E9" s="8" t="s">
        <v>11</v>
      </c>
      <c r="G9">
        <v>16</v>
      </c>
      <c r="H9" s="6">
        <v>10</v>
      </c>
    </row>
    <row r="10" spans="1:8">
      <c r="A10" s="1">
        <v>41828</v>
      </c>
      <c r="B10" s="6" t="s">
        <v>3</v>
      </c>
      <c r="C10" s="48">
        <v>19.600000000000001</v>
      </c>
      <c r="D10" s="2"/>
      <c r="E10" s="8" t="s">
        <v>4</v>
      </c>
      <c r="G10">
        <v>18</v>
      </c>
      <c r="H10" s="6">
        <v>1.6000000000000014</v>
      </c>
    </row>
    <row r="11" spans="1:8">
      <c r="A11" s="1">
        <v>41829</v>
      </c>
      <c r="B11" s="6" t="s">
        <v>4</v>
      </c>
      <c r="C11" s="48">
        <v>19.600000000000001</v>
      </c>
      <c r="D11" s="2"/>
      <c r="E11" s="8" t="s">
        <v>18</v>
      </c>
      <c r="H11" s="6"/>
    </row>
    <row r="12" spans="1:8">
      <c r="A12" s="34">
        <v>41830</v>
      </c>
      <c r="B12" s="2" t="s">
        <v>5</v>
      </c>
      <c r="C12" s="48">
        <v>15.8</v>
      </c>
      <c r="D12" s="2"/>
      <c r="E12" s="8" t="s">
        <v>16</v>
      </c>
      <c r="H12" s="6"/>
    </row>
    <row r="13" spans="1:8">
      <c r="A13" s="34">
        <v>41831</v>
      </c>
      <c r="B13" s="6" t="s">
        <v>6</v>
      </c>
      <c r="C13" s="48">
        <v>17.899999999999999</v>
      </c>
      <c r="D13" s="2"/>
      <c r="E13" s="8" t="s">
        <v>16</v>
      </c>
      <c r="H13" s="6"/>
    </row>
    <row r="14" spans="1:8">
      <c r="A14" s="34">
        <v>41832</v>
      </c>
      <c r="B14" s="6" t="s">
        <v>0</v>
      </c>
      <c r="C14" s="48">
        <v>18.399999999999999</v>
      </c>
      <c r="D14" s="2"/>
      <c r="E14" s="8" t="s">
        <v>11</v>
      </c>
      <c r="H14" s="6"/>
    </row>
    <row r="15" spans="1:8">
      <c r="A15" s="34">
        <v>41833</v>
      </c>
      <c r="B15" s="6" t="s">
        <v>1</v>
      </c>
      <c r="C15" s="8"/>
      <c r="D15" s="2"/>
      <c r="E15" s="6" t="s">
        <v>12</v>
      </c>
      <c r="H15" s="6"/>
    </row>
    <row r="16" spans="1:8">
      <c r="A16" s="1">
        <v>41834</v>
      </c>
      <c r="B16" s="6" t="s">
        <v>2</v>
      </c>
      <c r="C16" s="8"/>
      <c r="D16" s="2"/>
      <c r="E16" s="6" t="s">
        <v>10</v>
      </c>
      <c r="H16" s="6"/>
    </row>
    <row r="17" spans="1:8">
      <c r="A17" s="1">
        <v>41835</v>
      </c>
      <c r="B17" s="6" t="s">
        <v>3</v>
      </c>
      <c r="C17" s="8"/>
      <c r="D17" s="2"/>
      <c r="E17" s="6" t="s">
        <v>4</v>
      </c>
      <c r="H17" s="6"/>
    </row>
    <row r="18" spans="1:8">
      <c r="A18" s="34">
        <v>41836</v>
      </c>
      <c r="B18" s="6" t="s">
        <v>4</v>
      </c>
      <c r="C18" s="8"/>
      <c r="D18" s="2"/>
      <c r="E18" s="6" t="s">
        <v>11</v>
      </c>
      <c r="H18" s="6"/>
    </row>
    <row r="19" spans="1:8">
      <c r="A19" s="34">
        <v>41837</v>
      </c>
      <c r="B19" s="2" t="s">
        <v>5</v>
      </c>
      <c r="C19" s="8"/>
      <c r="D19" s="2"/>
      <c r="E19" s="8" t="s">
        <v>17</v>
      </c>
      <c r="G19">
        <v>17</v>
      </c>
      <c r="H19" s="6"/>
    </row>
    <row r="20" spans="1:8">
      <c r="A20" s="34">
        <v>41838</v>
      </c>
      <c r="B20" s="6" t="s">
        <v>6</v>
      </c>
      <c r="C20" s="8"/>
      <c r="D20" s="2"/>
      <c r="E20" s="8" t="s">
        <v>26</v>
      </c>
      <c r="G20">
        <v>33</v>
      </c>
      <c r="H20" s="6"/>
    </row>
    <row r="21" spans="1:8">
      <c r="A21" s="34">
        <v>41839</v>
      </c>
      <c r="B21" s="6" t="s">
        <v>0</v>
      </c>
      <c r="C21" s="8"/>
      <c r="D21" s="2"/>
      <c r="E21" s="8" t="s">
        <v>26</v>
      </c>
      <c r="H21" s="6"/>
    </row>
    <row r="22" spans="1:8">
      <c r="A22" s="1">
        <v>41840</v>
      </c>
      <c r="B22" s="6" t="s">
        <v>1</v>
      </c>
      <c r="C22" s="8"/>
      <c r="D22" s="2"/>
      <c r="E22" s="8" t="s">
        <v>18</v>
      </c>
      <c r="G22">
        <v>20</v>
      </c>
      <c r="H22" s="6"/>
    </row>
    <row r="23" spans="1:8">
      <c r="A23" s="1">
        <v>41841</v>
      </c>
      <c r="B23" s="6" t="s">
        <v>2</v>
      </c>
      <c r="C23" s="8"/>
      <c r="D23" s="2"/>
      <c r="E23" s="8" t="s">
        <v>18</v>
      </c>
      <c r="G23">
        <v>17</v>
      </c>
      <c r="H23" s="6"/>
    </row>
    <row r="24" spans="1:8">
      <c r="A24" s="34">
        <v>41842</v>
      </c>
      <c r="B24" s="6" t="s">
        <v>3</v>
      </c>
      <c r="C24" s="8">
        <v>19.399999999999999</v>
      </c>
      <c r="D24" s="2"/>
      <c r="E24" s="8" t="s">
        <v>13</v>
      </c>
      <c r="G24">
        <v>22</v>
      </c>
      <c r="H24" s="6">
        <v>-2.6000000000000014</v>
      </c>
    </row>
    <row r="25" spans="1:8">
      <c r="A25" s="34">
        <v>41843</v>
      </c>
      <c r="B25" s="6" t="s">
        <v>4</v>
      </c>
      <c r="C25" s="8">
        <v>17.899999999999999</v>
      </c>
      <c r="D25" s="2"/>
      <c r="E25" s="8" t="s">
        <v>13</v>
      </c>
      <c r="G25">
        <v>24</v>
      </c>
      <c r="H25" s="6">
        <v>-6.1000000000000014</v>
      </c>
    </row>
    <row r="26" spans="1:8">
      <c r="A26" s="34">
        <v>41844</v>
      </c>
      <c r="B26" s="2" t="s">
        <v>5</v>
      </c>
      <c r="C26" s="8">
        <v>19.600000000000001</v>
      </c>
      <c r="D26" s="2"/>
      <c r="E26" s="8" t="s">
        <v>13</v>
      </c>
      <c r="G26">
        <v>27</v>
      </c>
      <c r="H26" s="6">
        <v>-7.3999999999999986</v>
      </c>
    </row>
    <row r="27" spans="1:8">
      <c r="A27" s="34">
        <v>41845</v>
      </c>
      <c r="B27" s="6" t="s">
        <v>6</v>
      </c>
      <c r="C27" s="8">
        <v>18.7</v>
      </c>
      <c r="D27" s="2"/>
      <c r="E27" s="8" t="s">
        <v>13</v>
      </c>
      <c r="G27">
        <v>27</v>
      </c>
      <c r="H27" s="6">
        <v>-8.3000000000000007</v>
      </c>
    </row>
    <row r="28" spans="1:8">
      <c r="A28" s="1">
        <v>41846</v>
      </c>
      <c r="B28" s="6" t="s">
        <v>0</v>
      </c>
      <c r="C28" s="8">
        <v>19.899999999999999</v>
      </c>
      <c r="D28" s="2"/>
      <c r="E28" s="8" t="s">
        <v>18</v>
      </c>
      <c r="G28">
        <v>27</v>
      </c>
      <c r="H28" s="6">
        <v>-7.1000000000000014</v>
      </c>
    </row>
    <row r="29" spans="1:8">
      <c r="A29" s="1">
        <v>41847</v>
      </c>
      <c r="B29" s="6" t="s">
        <v>1</v>
      </c>
      <c r="C29" s="8">
        <v>8.8000000000000007</v>
      </c>
      <c r="D29" s="2"/>
      <c r="E29" s="8" t="s">
        <v>12</v>
      </c>
      <c r="G29">
        <v>12</v>
      </c>
      <c r="H29" s="6">
        <v>-3.1999999999999993</v>
      </c>
    </row>
    <row r="30" spans="1:8">
      <c r="A30" s="34">
        <v>41848</v>
      </c>
      <c r="B30" s="6" t="s">
        <v>2</v>
      </c>
      <c r="C30" s="8">
        <v>10</v>
      </c>
      <c r="D30" s="2"/>
      <c r="E30" s="8" t="s">
        <v>16</v>
      </c>
      <c r="G30">
        <v>13</v>
      </c>
      <c r="H30" s="6">
        <v>-3</v>
      </c>
    </row>
    <row r="31" spans="1:8">
      <c r="A31" s="34">
        <v>41849</v>
      </c>
      <c r="B31" s="6" t="s">
        <v>3</v>
      </c>
      <c r="C31" s="8">
        <v>11.3</v>
      </c>
      <c r="D31" s="2"/>
      <c r="E31" s="8" t="s">
        <v>12</v>
      </c>
      <c r="G31">
        <v>15</v>
      </c>
      <c r="H31" s="6">
        <v>-3.6999999999999993</v>
      </c>
    </row>
    <row r="32" spans="1:8">
      <c r="A32" s="34">
        <v>41850</v>
      </c>
      <c r="B32" s="6" t="s">
        <v>4</v>
      </c>
      <c r="C32" s="8">
        <v>19.600000000000001</v>
      </c>
      <c r="D32" s="2"/>
      <c r="E32" s="8" t="s">
        <v>4</v>
      </c>
      <c r="G32">
        <v>22</v>
      </c>
      <c r="H32" s="6">
        <v>-2.3999999999999986</v>
      </c>
    </row>
    <row r="33" spans="1:8">
      <c r="A33" s="34">
        <v>41851</v>
      </c>
      <c r="B33" s="2" t="s">
        <v>5</v>
      </c>
      <c r="C33" s="8">
        <v>12.5</v>
      </c>
      <c r="D33" s="2"/>
      <c r="E33" s="8" t="s">
        <v>11</v>
      </c>
      <c r="G33">
        <v>18</v>
      </c>
      <c r="H33" s="6">
        <v>-5.5</v>
      </c>
    </row>
    <row r="36" spans="1:8">
      <c r="C36" s="7" t="s">
        <v>67</v>
      </c>
      <c r="G36" s="7"/>
    </row>
    <row r="37" spans="1:8">
      <c r="C37" s="40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1" topLeftCell="A2" activePane="bottomLeft" state="frozen"/>
      <selection pane="bottomLeft" activeCell="E9" sqref="E9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1">
        <v>41852</v>
      </c>
      <c r="B3" s="6" t="s">
        <v>6</v>
      </c>
      <c r="C3" s="8">
        <v>46.8</v>
      </c>
      <c r="D3" s="2"/>
      <c r="E3" s="8" t="s">
        <v>19</v>
      </c>
      <c r="G3">
        <v>27</v>
      </c>
      <c r="H3" s="6">
        <v>19.799999999999997</v>
      </c>
    </row>
    <row r="4" spans="1:8">
      <c r="A4" s="1">
        <v>41853</v>
      </c>
      <c r="B4" s="6" t="s">
        <v>0</v>
      </c>
      <c r="C4" s="8">
        <v>19.2</v>
      </c>
      <c r="E4" s="8" t="s">
        <v>21</v>
      </c>
      <c r="G4">
        <v>20</v>
      </c>
      <c r="H4" s="6">
        <v>-0.80000000000000071</v>
      </c>
    </row>
    <row r="5" spans="1:8">
      <c r="A5" s="34">
        <v>41854</v>
      </c>
      <c r="B5" s="6" t="s">
        <v>1</v>
      </c>
      <c r="C5" s="8">
        <v>15.4</v>
      </c>
      <c r="E5" s="8" t="s">
        <v>19</v>
      </c>
      <c r="F5" s="36"/>
      <c r="G5">
        <v>12</v>
      </c>
      <c r="H5" s="6">
        <v>3.4000000000000004</v>
      </c>
    </row>
    <row r="6" spans="1:8">
      <c r="A6" s="34">
        <v>41855</v>
      </c>
      <c r="B6" s="6" t="s">
        <v>2</v>
      </c>
      <c r="C6" s="8">
        <v>20.2</v>
      </c>
      <c r="E6" s="8" t="s">
        <v>10</v>
      </c>
      <c r="F6" s="36"/>
      <c r="G6">
        <v>16</v>
      </c>
      <c r="H6" s="6">
        <v>4.1999999999999993</v>
      </c>
    </row>
    <row r="7" spans="1:8">
      <c r="A7" s="34">
        <v>41856</v>
      </c>
      <c r="B7" s="6" t="s">
        <v>3</v>
      </c>
      <c r="C7" s="8">
        <v>32.9</v>
      </c>
      <c r="E7" s="8" t="s">
        <v>25</v>
      </c>
      <c r="F7" s="36"/>
      <c r="G7">
        <v>17</v>
      </c>
      <c r="H7" s="6">
        <v>15.899999999999999</v>
      </c>
    </row>
    <row r="8" spans="1:8">
      <c r="A8" s="1">
        <v>41857</v>
      </c>
      <c r="B8" s="6" t="s">
        <v>4</v>
      </c>
      <c r="C8" s="8">
        <v>8.8000000000000007</v>
      </c>
      <c r="D8" s="3"/>
      <c r="E8" s="8" t="s">
        <v>11</v>
      </c>
      <c r="G8">
        <v>15</v>
      </c>
      <c r="H8" s="6">
        <v>-6.1999999999999993</v>
      </c>
    </row>
    <row r="9" spans="1:8">
      <c r="A9" s="1">
        <v>41858</v>
      </c>
      <c r="B9" s="2" t="s">
        <v>5</v>
      </c>
      <c r="C9" s="8">
        <v>15.8</v>
      </c>
      <c r="D9" s="2"/>
      <c r="E9" s="8" t="s">
        <v>12</v>
      </c>
      <c r="G9">
        <v>16</v>
      </c>
      <c r="H9" s="6">
        <v>-0.19999999999999929</v>
      </c>
    </row>
    <row r="10" spans="1:8">
      <c r="A10" s="34">
        <v>41859</v>
      </c>
      <c r="B10" s="6" t="s">
        <v>6</v>
      </c>
      <c r="C10" s="8">
        <v>21.7</v>
      </c>
      <c r="D10" s="2"/>
      <c r="E10" s="8" t="s">
        <v>17</v>
      </c>
      <c r="G10">
        <v>20</v>
      </c>
      <c r="H10" s="6">
        <v>1.6999999999999993</v>
      </c>
    </row>
    <row r="11" spans="1:8">
      <c r="A11" s="34">
        <v>41860</v>
      </c>
      <c r="B11" s="6" t="s">
        <v>0</v>
      </c>
      <c r="C11" s="8">
        <v>15.8</v>
      </c>
      <c r="D11" s="2"/>
      <c r="E11" s="8" t="s">
        <v>10</v>
      </c>
      <c r="G11">
        <v>14</v>
      </c>
      <c r="H11" s="6">
        <v>1.8000000000000007</v>
      </c>
    </row>
    <row r="12" spans="1:8">
      <c r="A12" s="34">
        <v>41861</v>
      </c>
      <c r="B12" s="6" t="s">
        <v>1</v>
      </c>
      <c r="C12" s="8">
        <v>10.8</v>
      </c>
      <c r="D12" s="2"/>
      <c r="E12" s="8" t="s">
        <v>4</v>
      </c>
      <c r="G12">
        <v>10</v>
      </c>
      <c r="H12" s="6">
        <v>0.80000000000000071</v>
      </c>
    </row>
    <row r="13" spans="1:8">
      <c r="A13" s="1">
        <v>41862</v>
      </c>
      <c r="B13" s="6" t="s">
        <v>2</v>
      </c>
      <c r="C13" s="8">
        <v>15</v>
      </c>
      <c r="D13" s="2"/>
      <c r="E13" s="8" t="s">
        <v>10</v>
      </c>
      <c r="G13">
        <v>13</v>
      </c>
      <c r="H13" s="6">
        <v>2</v>
      </c>
    </row>
    <row r="14" spans="1:8">
      <c r="A14" s="1">
        <v>41863</v>
      </c>
      <c r="B14" s="6" t="s">
        <v>3</v>
      </c>
      <c r="C14" s="8">
        <v>20.8</v>
      </c>
      <c r="D14" s="2"/>
      <c r="E14" s="8" t="s">
        <v>11</v>
      </c>
      <c r="G14">
        <v>13</v>
      </c>
      <c r="H14" s="6">
        <v>7.8000000000000007</v>
      </c>
    </row>
    <row r="15" spans="1:8">
      <c r="A15" s="34">
        <v>41864</v>
      </c>
      <c r="B15" s="6" t="s">
        <v>4</v>
      </c>
      <c r="C15" s="8">
        <v>14.2</v>
      </c>
      <c r="D15" s="2"/>
      <c r="E15" s="8" t="s">
        <v>10</v>
      </c>
      <c r="G15">
        <v>13</v>
      </c>
      <c r="H15" s="6">
        <v>1.1999999999999993</v>
      </c>
    </row>
    <row r="16" spans="1:8">
      <c r="A16" s="34">
        <v>41865</v>
      </c>
      <c r="B16" s="2" t="s">
        <v>5</v>
      </c>
      <c r="C16" s="8">
        <v>17.5</v>
      </c>
      <c r="D16" s="2"/>
      <c r="E16" s="8" t="s">
        <v>18</v>
      </c>
      <c r="G16">
        <v>14</v>
      </c>
      <c r="H16" s="6">
        <v>3.5</v>
      </c>
    </row>
    <row r="17" spans="1:8">
      <c r="A17" s="34">
        <v>41866</v>
      </c>
      <c r="B17" s="6" t="s">
        <v>6</v>
      </c>
      <c r="C17" s="8">
        <v>12.5</v>
      </c>
      <c r="D17" s="2"/>
      <c r="E17" s="8" t="s">
        <v>16</v>
      </c>
      <c r="G17">
        <v>16</v>
      </c>
      <c r="H17" s="6">
        <v>-3.5</v>
      </c>
    </row>
    <row r="18" spans="1:8">
      <c r="A18" s="1">
        <v>41867</v>
      </c>
      <c r="B18" s="6" t="s">
        <v>0</v>
      </c>
      <c r="C18" s="8">
        <v>9.6</v>
      </c>
      <c r="D18" s="2"/>
      <c r="E18" s="8" t="s">
        <v>10</v>
      </c>
      <c r="G18">
        <v>13</v>
      </c>
      <c r="H18" s="6">
        <v>-3.4000000000000004</v>
      </c>
    </row>
    <row r="19" spans="1:8">
      <c r="A19" s="1">
        <v>41868</v>
      </c>
      <c r="B19" s="6" t="s">
        <v>1</v>
      </c>
      <c r="C19" s="8">
        <v>10</v>
      </c>
      <c r="D19" s="2"/>
      <c r="E19" s="8" t="s">
        <v>4</v>
      </c>
      <c r="G19">
        <v>12</v>
      </c>
      <c r="H19" s="6">
        <v>-2</v>
      </c>
    </row>
    <row r="20" spans="1:8">
      <c r="A20" s="34">
        <v>41869</v>
      </c>
      <c r="B20" s="6" t="s">
        <v>2</v>
      </c>
      <c r="C20" s="8">
        <v>12</v>
      </c>
      <c r="D20" s="2"/>
      <c r="E20" s="8" t="s">
        <v>12</v>
      </c>
      <c r="G20">
        <v>12</v>
      </c>
      <c r="H20" s="6">
        <v>0</v>
      </c>
    </row>
    <row r="21" spans="1:8">
      <c r="A21" s="34">
        <v>41870</v>
      </c>
      <c r="B21" s="6" t="s">
        <v>3</v>
      </c>
      <c r="C21" s="8">
        <v>9.6</v>
      </c>
      <c r="D21" s="2"/>
      <c r="E21" s="8" t="s">
        <v>12</v>
      </c>
      <c r="G21">
        <v>12</v>
      </c>
      <c r="H21" s="6">
        <v>-2.4000000000000004</v>
      </c>
    </row>
    <row r="22" spans="1:8">
      <c r="A22" s="34">
        <v>41871</v>
      </c>
      <c r="B22" s="6" t="s">
        <v>4</v>
      </c>
      <c r="C22" s="8">
        <v>12.5</v>
      </c>
      <c r="D22" s="2"/>
      <c r="E22" s="8" t="s">
        <v>12</v>
      </c>
      <c r="G22">
        <v>15</v>
      </c>
      <c r="H22" s="6">
        <v>-2.5</v>
      </c>
    </row>
    <row r="23" spans="1:8">
      <c r="A23" s="34">
        <v>41872</v>
      </c>
      <c r="B23" s="2" t="s">
        <v>5</v>
      </c>
      <c r="C23" s="8">
        <v>15.4</v>
      </c>
      <c r="D23" s="2"/>
      <c r="E23" s="8" t="s">
        <v>10</v>
      </c>
      <c r="G23">
        <v>14</v>
      </c>
      <c r="H23" s="6">
        <v>1.4000000000000004</v>
      </c>
    </row>
    <row r="24" spans="1:8">
      <c r="A24" s="1">
        <v>41873</v>
      </c>
      <c r="B24" s="6" t="s">
        <v>6</v>
      </c>
      <c r="C24" s="8">
        <v>10</v>
      </c>
      <c r="D24" s="2"/>
      <c r="E24" s="8" t="s">
        <v>4</v>
      </c>
      <c r="G24">
        <v>14</v>
      </c>
      <c r="H24" s="6">
        <v>-4</v>
      </c>
    </row>
    <row r="25" spans="1:8">
      <c r="A25" s="1">
        <v>41874</v>
      </c>
      <c r="B25" s="6" t="s">
        <v>0</v>
      </c>
      <c r="C25" s="8">
        <v>9.1</v>
      </c>
      <c r="D25" s="2"/>
      <c r="E25" s="8" t="s">
        <v>4</v>
      </c>
      <c r="G25">
        <v>14</v>
      </c>
      <c r="H25" s="6">
        <v>-4.9000000000000004</v>
      </c>
    </row>
    <row r="26" spans="1:8">
      <c r="A26" s="34">
        <v>41875</v>
      </c>
      <c r="B26" s="6" t="s">
        <v>1</v>
      </c>
      <c r="C26" s="8">
        <v>29.2</v>
      </c>
      <c r="D26" s="2"/>
      <c r="E26" s="8" t="s">
        <v>11</v>
      </c>
      <c r="G26">
        <v>15</v>
      </c>
      <c r="H26" s="6">
        <v>14.2</v>
      </c>
    </row>
    <row r="27" spans="1:8">
      <c r="A27" s="34">
        <v>41876</v>
      </c>
      <c r="B27" s="6" t="s">
        <v>2</v>
      </c>
      <c r="C27" s="8">
        <v>8.3000000000000007</v>
      </c>
      <c r="D27" s="2"/>
      <c r="E27" s="8" t="s">
        <v>17</v>
      </c>
      <c r="G27">
        <v>14</v>
      </c>
      <c r="H27" s="6">
        <v>-5.6999999999999993</v>
      </c>
    </row>
    <row r="28" spans="1:8">
      <c r="A28" s="34">
        <v>41877</v>
      </c>
      <c r="B28" s="6" t="s">
        <v>3</v>
      </c>
      <c r="C28" s="8">
        <v>16.7</v>
      </c>
      <c r="D28" s="2"/>
      <c r="E28" s="8" t="s">
        <v>26</v>
      </c>
      <c r="G28">
        <v>16</v>
      </c>
      <c r="H28" s="6">
        <v>0.69999999999999929</v>
      </c>
    </row>
    <row r="29" spans="1:8">
      <c r="A29" s="34">
        <v>41878</v>
      </c>
      <c r="B29" s="6" t="s">
        <v>4</v>
      </c>
      <c r="C29" s="8">
        <v>17.600000000000001</v>
      </c>
      <c r="D29" s="2"/>
      <c r="E29" s="8" t="s">
        <v>17</v>
      </c>
      <c r="G29">
        <v>17</v>
      </c>
      <c r="H29" s="6">
        <v>0.60000000000000142</v>
      </c>
    </row>
    <row r="30" spans="1:8">
      <c r="A30" s="1">
        <v>41879</v>
      </c>
      <c r="B30" s="2" t="s">
        <v>5</v>
      </c>
      <c r="C30" s="8">
        <v>36.5</v>
      </c>
      <c r="D30" s="2"/>
      <c r="E30" s="8" t="s">
        <v>19</v>
      </c>
      <c r="G30">
        <v>17</v>
      </c>
      <c r="H30" s="6">
        <v>19.5</v>
      </c>
    </row>
    <row r="31" spans="1:8">
      <c r="A31" s="1">
        <v>41880</v>
      </c>
      <c r="B31" s="6" t="s">
        <v>6</v>
      </c>
      <c r="C31" s="8">
        <v>28.3</v>
      </c>
      <c r="D31" s="2"/>
      <c r="E31" s="8" t="s">
        <v>19</v>
      </c>
      <c r="G31">
        <v>14</v>
      </c>
      <c r="H31" s="6">
        <v>14.3</v>
      </c>
    </row>
    <row r="32" spans="1:8">
      <c r="A32" s="34">
        <v>41881</v>
      </c>
      <c r="B32" s="6" t="s">
        <v>0</v>
      </c>
      <c r="C32" s="8">
        <v>10.8</v>
      </c>
      <c r="D32" s="2"/>
      <c r="E32" s="8" t="s">
        <v>10</v>
      </c>
      <c r="G32">
        <v>14</v>
      </c>
      <c r="H32" s="6">
        <v>-3.1999999999999993</v>
      </c>
    </row>
    <row r="33" spans="1:8">
      <c r="A33" s="34">
        <v>41882</v>
      </c>
      <c r="B33" s="6" t="s">
        <v>1</v>
      </c>
      <c r="C33" s="8">
        <v>12.5</v>
      </c>
      <c r="D33" s="2"/>
      <c r="E33" s="8" t="s">
        <v>12</v>
      </c>
      <c r="G33">
        <v>15</v>
      </c>
      <c r="H33" s="6">
        <v>-2.5</v>
      </c>
    </row>
    <row r="36" spans="1:8">
      <c r="C36" s="7" t="s">
        <v>67</v>
      </c>
      <c r="G36" s="7"/>
    </row>
    <row r="37" spans="1:8">
      <c r="C37" s="40"/>
    </row>
    <row r="38" spans="1:8">
      <c r="C38" s="40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1" topLeftCell="A2" activePane="bottomLeft" state="frozen"/>
      <selection pane="bottomLeft" activeCell="D29" sqref="D29"/>
    </sheetView>
  </sheetViews>
  <sheetFormatPr defaultRowHeight="12.75"/>
  <cols>
    <col min="1" max="1" width="11.7109375" customWidth="1"/>
    <col min="257" max="257" width="11.7109375" customWidth="1"/>
    <col min="513" max="513" width="11.7109375" customWidth="1"/>
    <col min="769" max="769" width="11.7109375" customWidth="1"/>
    <col min="1025" max="1025" width="11.7109375" customWidth="1"/>
    <col min="1281" max="1281" width="11.7109375" customWidth="1"/>
    <col min="1537" max="1537" width="11.7109375" customWidth="1"/>
    <col min="1793" max="1793" width="11.7109375" customWidth="1"/>
    <col min="2049" max="2049" width="11.7109375" customWidth="1"/>
    <col min="2305" max="2305" width="11.7109375" customWidth="1"/>
    <col min="2561" max="2561" width="11.7109375" customWidth="1"/>
    <col min="2817" max="2817" width="11.7109375" customWidth="1"/>
    <col min="3073" max="3073" width="11.7109375" customWidth="1"/>
    <col min="3329" max="3329" width="11.7109375" customWidth="1"/>
    <col min="3585" max="3585" width="11.7109375" customWidth="1"/>
    <col min="3841" max="3841" width="11.7109375" customWidth="1"/>
    <col min="4097" max="4097" width="11.7109375" customWidth="1"/>
    <col min="4353" max="4353" width="11.7109375" customWidth="1"/>
    <col min="4609" max="4609" width="11.7109375" customWidth="1"/>
    <col min="4865" max="4865" width="11.7109375" customWidth="1"/>
    <col min="5121" max="5121" width="11.7109375" customWidth="1"/>
    <col min="5377" max="5377" width="11.7109375" customWidth="1"/>
    <col min="5633" max="5633" width="11.7109375" customWidth="1"/>
    <col min="5889" max="5889" width="11.7109375" customWidth="1"/>
    <col min="6145" max="6145" width="11.7109375" customWidth="1"/>
    <col min="6401" max="6401" width="11.7109375" customWidth="1"/>
    <col min="6657" max="6657" width="11.7109375" customWidth="1"/>
    <col min="6913" max="6913" width="11.7109375" customWidth="1"/>
    <col min="7169" max="7169" width="11.7109375" customWidth="1"/>
    <col min="7425" max="7425" width="11.7109375" customWidth="1"/>
    <col min="7681" max="7681" width="11.7109375" customWidth="1"/>
    <col min="7937" max="7937" width="11.7109375" customWidth="1"/>
    <col min="8193" max="8193" width="11.7109375" customWidth="1"/>
    <col min="8449" max="8449" width="11.7109375" customWidth="1"/>
    <col min="8705" max="8705" width="11.7109375" customWidth="1"/>
    <col min="8961" max="8961" width="11.7109375" customWidth="1"/>
    <col min="9217" max="9217" width="11.7109375" customWidth="1"/>
    <col min="9473" max="9473" width="11.7109375" customWidth="1"/>
    <col min="9729" max="9729" width="11.7109375" customWidth="1"/>
    <col min="9985" max="9985" width="11.7109375" customWidth="1"/>
    <col min="10241" max="10241" width="11.7109375" customWidth="1"/>
    <col min="10497" max="10497" width="11.7109375" customWidth="1"/>
    <col min="10753" max="10753" width="11.7109375" customWidth="1"/>
    <col min="11009" max="11009" width="11.7109375" customWidth="1"/>
    <col min="11265" max="11265" width="11.7109375" customWidth="1"/>
    <col min="11521" max="11521" width="11.7109375" customWidth="1"/>
    <col min="11777" max="11777" width="11.7109375" customWidth="1"/>
    <col min="12033" max="12033" width="11.7109375" customWidth="1"/>
    <col min="12289" max="12289" width="11.7109375" customWidth="1"/>
    <col min="12545" max="12545" width="11.7109375" customWidth="1"/>
    <col min="12801" max="12801" width="11.7109375" customWidth="1"/>
    <col min="13057" max="13057" width="11.7109375" customWidth="1"/>
    <col min="13313" max="13313" width="11.7109375" customWidth="1"/>
    <col min="13569" max="13569" width="11.7109375" customWidth="1"/>
    <col min="13825" max="13825" width="11.7109375" customWidth="1"/>
    <col min="14081" max="14081" width="11.7109375" customWidth="1"/>
    <col min="14337" max="14337" width="11.7109375" customWidth="1"/>
    <col min="14593" max="14593" width="11.7109375" customWidth="1"/>
    <col min="14849" max="14849" width="11.7109375" customWidth="1"/>
    <col min="15105" max="15105" width="11.7109375" customWidth="1"/>
    <col min="15361" max="15361" width="11.7109375" customWidth="1"/>
    <col min="15617" max="15617" width="11.7109375" customWidth="1"/>
    <col min="15873" max="15873" width="11.7109375" customWidth="1"/>
    <col min="16129" max="16129" width="11.7109375" customWidth="1"/>
  </cols>
  <sheetData>
    <row r="1" spans="1:8">
      <c r="A1" s="5" t="s">
        <v>7</v>
      </c>
      <c r="B1" s="5" t="s">
        <v>8</v>
      </c>
      <c r="C1" s="4" t="s">
        <v>24</v>
      </c>
      <c r="E1" s="4" t="s">
        <v>23</v>
      </c>
      <c r="G1" s="4" t="s">
        <v>48</v>
      </c>
      <c r="H1" s="4" t="s">
        <v>37</v>
      </c>
    </row>
    <row r="2" spans="1:8">
      <c r="G2" s="4"/>
    </row>
    <row r="3" spans="1:8">
      <c r="A3" s="34">
        <v>41883</v>
      </c>
      <c r="B3" s="6" t="s">
        <v>2</v>
      </c>
      <c r="C3" s="54">
        <v>21.5</v>
      </c>
      <c r="D3" s="2"/>
      <c r="E3" s="6" t="s">
        <v>4</v>
      </c>
      <c r="G3" s="2">
        <v>16</v>
      </c>
      <c r="H3" s="6">
        <v>5.5</v>
      </c>
    </row>
    <row r="4" spans="1:8">
      <c r="A4" s="34">
        <v>41884</v>
      </c>
      <c r="B4" s="6" t="s">
        <v>3</v>
      </c>
      <c r="C4" s="54">
        <v>19.100000000000001</v>
      </c>
      <c r="E4" s="8" t="s">
        <v>26</v>
      </c>
      <c r="G4" s="2">
        <v>19</v>
      </c>
      <c r="H4" s="6">
        <v>0.10000000000000142</v>
      </c>
    </row>
    <row r="5" spans="1:8">
      <c r="A5" s="1">
        <v>41885</v>
      </c>
      <c r="B5" s="6" t="s">
        <v>4</v>
      </c>
      <c r="C5" s="54">
        <v>24.2</v>
      </c>
      <c r="E5" s="8" t="s">
        <v>17</v>
      </c>
      <c r="F5" s="36"/>
      <c r="G5" s="2">
        <v>24</v>
      </c>
      <c r="H5" s="6">
        <v>0.19999999999999929</v>
      </c>
    </row>
    <row r="6" spans="1:8">
      <c r="A6" s="1">
        <v>41886</v>
      </c>
      <c r="B6" s="2" t="s">
        <v>5</v>
      </c>
      <c r="C6" s="8">
        <v>29.9</v>
      </c>
      <c r="E6" s="8" t="s">
        <v>13</v>
      </c>
      <c r="F6" s="36"/>
      <c r="G6" s="2">
        <v>33</v>
      </c>
      <c r="H6" s="6">
        <v>-3.1000000000000014</v>
      </c>
    </row>
    <row r="7" spans="1:8">
      <c r="A7" s="1">
        <v>41887</v>
      </c>
      <c r="B7" s="6" t="s">
        <v>6</v>
      </c>
      <c r="C7" s="8">
        <v>40.200000000000003</v>
      </c>
      <c r="E7" s="8" t="s">
        <v>14</v>
      </c>
      <c r="F7" s="36"/>
      <c r="G7" s="2">
        <v>48</v>
      </c>
      <c r="H7" s="6">
        <v>-7.7999999999999972</v>
      </c>
    </row>
    <row r="8" spans="1:8">
      <c r="A8" s="34">
        <v>41888</v>
      </c>
      <c r="B8" s="6" t="s">
        <v>0</v>
      </c>
      <c r="C8" s="8">
        <v>42.1</v>
      </c>
      <c r="D8" s="3"/>
      <c r="E8" s="8" t="s">
        <v>14</v>
      </c>
      <c r="G8" s="2">
        <v>44</v>
      </c>
      <c r="H8" s="6">
        <v>-1.8999999999999986</v>
      </c>
    </row>
    <row r="9" spans="1:8">
      <c r="A9" s="34">
        <v>41889</v>
      </c>
      <c r="B9" s="6" t="s">
        <v>1</v>
      </c>
      <c r="C9" s="8">
        <v>11.3</v>
      </c>
      <c r="D9" s="2"/>
      <c r="E9" s="8" t="s">
        <v>12</v>
      </c>
      <c r="G9" s="2">
        <v>23</v>
      </c>
      <c r="H9" s="6">
        <v>-11.7</v>
      </c>
    </row>
    <row r="10" spans="1:8">
      <c r="A10" s="34">
        <v>41890</v>
      </c>
      <c r="B10" s="6" t="s">
        <v>2</v>
      </c>
      <c r="C10" s="55">
        <v>17.899999999999999</v>
      </c>
      <c r="D10" s="2"/>
      <c r="E10" s="8" t="s">
        <v>18</v>
      </c>
      <c r="G10" s="2">
        <v>20</v>
      </c>
      <c r="H10" s="6">
        <v>-2.1000000000000014</v>
      </c>
    </row>
    <row r="11" spans="1:8">
      <c r="A11" s="34">
        <v>41891</v>
      </c>
      <c r="B11" s="6" t="s">
        <v>3</v>
      </c>
      <c r="C11" s="8">
        <v>24.6</v>
      </c>
      <c r="D11" s="2"/>
      <c r="E11" s="8" t="s">
        <v>18</v>
      </c>
      <c r="G11" s="2">
        <v>31</v>
      </c>
      <c r="H11" s="6">
        <v>-6.3999999999999986</v>
      </c>
    </row>
    <row r="12" spans="1:8">
      <c r="A12" s="1">
        <v>41892</v>
      </c>
      <c r="B12" s="6" t="s">
        <v>4</v>
      </c>
      <c r="C12" s="8">
        <v>36.299999999999997</v>
      </c>
      <c r="D12" s="2"/>
      <c r="E12" s="8" t="s">
        <v>10</v>
      </c>
      <c r="G12" s="2">
        <v>33</v>
      </c>
      <c r="H12" s="6">
        <v>3.2999999999999972</v>
      </c>
    </row>
    <row r="13" spans="1:8">
      <c r="A13" s="1">
        <v>41893</v>
      </c>
      <c r="B13" s="2" t="s">
        <v>5</v>
      </c>
      <c r="C13" s="8">
        <v>30.5</v>
      </c>
      <c r="D13" s="2"/>
      <c r="E13" s="8" t="s">
        <v>27</v>
      </c>
      <c r="G13" s="2">
        <v>35</v>
      </c>
      <c r="H13" s="6">
        <v>-4.5</v>
      </c>
    </row>
    <row r="14" spans="1:8">
      <c r="A14" s="1">
        <v>41894</v>
      </c>
      <c r="B14" s="6" t="s">
        <v>6</v>
      </c>
      <c r="C14" s="8">
        <v>26.6</v>
      </c>
      <c r="D14" s="2"/>
      <c r="E14" s="8" t="s">
        <v>13</v>
      </c>
      <c r="G14" s="2">
        <v>32</v>
      </c>
      <c r="H14" s="6">
        <v>-5.3999999999999986</v>
      </c>
    </row>
    <row r="15" spans="1:8">
      <c r="A15" s="34">
        <v>41895</v>
      </c>
      <c r="B15" s="6" t="s">
        <v>0</v>
      </c>
      <c r="C15" s="8">
        <v>11.3</v>
      </c>
      <c r="D15" s="2"/>
      <c r="E15" s="8" t="s">
        <v>26</v>
      </c>
      <c r="G15" s="2">
        <v>18</v>
      </c>
      <c r="H15" s="6">
        <v>-6.6999999999999993</v>
      </c>
    </row>
    <row r="16" spans="1:8">
      <c r="A16" s="34">
        <v>41896</v>
      </c>
      <c r="B16" s="6" t="s">
        <v>1</v>
      </c>
      <c r="C16" s="8">
        <v>14.2</v>
      </c>
      <c r="D16" s="2"/>
      <c r="E16" s="6" t="s">
        <v>17</v>
      </c>
      <c r="G16" s="2">
        <v>20</v>
      </c>
      <c r="H16" s="6">
        <v>-5.8000000000000007</v>
      </c>
    </row>
    <row r="17" spans="1:8">
      <c r="A17" s="34">
        <v>41897</v>
      </c>
      <c r="B17" s="6" t="s">
        <v>2</v>
      </c>
      <c r="C17" s="8">
        <v>22.9</v>
      </c>
      <c r="D17" s="2"/>
      <c r="E17" s="6" t="s">
        <v>13</v>
      </c>
      <c r="G17" s="2">
        <v>26</v>
      </c>
      <c r="H17" s="6">
        <v>-3.1000000000000014</v>
      </c>
    </row>
    <row r="18" spans="1:8">
      <c r="A18" s="34">
        <v>41898</v>
      </c>
      <c r="B18" s="6" t="s">
        <v>3</v>
      </c>
      <c r="C18" s="8">
        <v>25.8</v>
      </c>
      <c r="D18" s="2"/>
      <c r="E18" s="6" t="s">
        <v>17</v>
      </c>
      <c r="G18" s="2">
        <v>31</v>
      </c>
      <c r="H18" s="6">
        <v>-5.1999999999999993</v>
      </c>
    </row>
    <row r="19" spans="1:8">
      <c r="A19" s="1">
        <v>41899</v>
      </c>
      <c r="B19" s="6" t="s">
        <v>4</v>
      </c>
      <c r="C19" s="8">
        <v>34.200000000000003</v>
      </c>
      <c r="D19" s="2"/>
      <c r="E19" s="6" t="s">
        <v>13</v>
      </c>
      <c r="G19" s="2">
        <v>42</v>
      </c>
      <c r="H19" s="6">
        <v>-7.7999999999999972</v>
      </c>
    </row>
    <row r="20" spans="1:8">
      <c r="A20" s="1">
        <v>41900</v>
      </c>
      <c r="B20" s="2" t="s">
        <v>5</v>
      </c>
      <c r="C20" s="10">
        <v>77.900000000000006</v>
      </c>
      <c r="D20" s="2"/>
      <c r="E20" s="6" t="s">
        <v>13</v>
      </c>
      <c r="G20" s="2">
        <v>48</v>
      </c>
      <c r="H20" s="6">
        <v>29.900000000000006</v>
      </c>
    </row>
    <row r="21" spans="1:8">
      <c r="A21" s="1">
        <v>41901</v>
      </c>
      <c r="B21" s="6" t="s">
        <v>6</v>
      </c>
      <c r="C21" s="8">
        <v>38.799999999999997</v>
      </c>
      <c r="D21" s="2"/>
      <c r="E21" s="6" t="s">
        <v>13</v>
      </c>
      <c r="G21" s="2">
        <v>48</v>
      </c>
      <c r="H21" s="6">
        <v>-9.2000000000000028</v>
      </c>
    </row>
    <row r="22" spans="1:8">
      <c r="A22" s="1">
        <v>41902</v>
      </c>
      <c r="B22" s="6" t="s">
        <v>0</v>
      </c>
      <c r="C22" s="8">
        <v>26.7</v>
      </c>
      <c r="D22" s="2"/>
      <c r="E22" s="6" t="s">
        <v>14</v>
      </c>
      <c r="G22" s="2">
        <v>32</v>
      </c>
      <c r="H22" s="6">
        <v>-5.3000000000000007</v>
      </c>
    </row>
    <row r="23" spans="1:8">
      <c r="A23" s="34">
        <v>41903</v>
      </c>
      <c r="B23" s="6" t="s">
        <v>1</v>
      </c>
      <c r="C23" s="8">
        <v>20</v>
      </c>
      <c r="D23" s="2"/>
      <c r="E23" s="6" t="s">
        <v>13</v>
      </c>
      <c r="G23" s="2">
        <v>23</v>
      </c>
      <c r="H23" s="6">
        <v>-3</v>
      </c>
    </row>
    <row r="24" spans="1:8">
      <c r="A24" s="34">
        <v>41904</v>
      </c>
      <c r="B24" s="6" t="s">
        <v>2</v>
      </c>
      <c r="C24" s="8">
        <v>34.6</v>
      </c>
      <c r="D24" s="2"/>
      <c r="E24" s="6" t="s">
        <v>10</v>
      </c>
      <c r="G24" s="2">
        <v>41</v>
      </c>
      <c r="H24" s="6">
        <v>-6.3999999999999986</v>
      </c>
    </row>
    <row r="25" spans="1:8">
      <c r="A25" s="34">
        <v>41905</v>
      </c>
      <c r="B25" s="6" t="s">
        <v>3</v>
      </c>
      <c r="C25" s="10">
        <v>50</v>
      </c>
      <c r="D25" s="2"/>
      <c r="E25" s="6" t="s">
        <v>10</v>
      </c>
      <c r="G25" s="2">
        <v>38</v>
      </c>
      <c r="H25" s="6">
        <v>12</v>
      </c>
    </row>
    <row r="26" spans="1:8">
      <c r="A26" s="34">
        <v>41906</v>
      </c>
      <c r="B26" s="6" t="s">
        <v>4</v>
      </c>
      <c r="C26" s="8">
        <v>19.2</v>
      </c>
      <c r="D26" s="2"/>
      <c r="E26" s="6" t="s">
        <v>11</v>
      </c>
      <c r="G26" s="2">
        <v>20</v>
      </c>
      <c r="H26" s="6">
        <v>-0.80000000000000071</v>
      </c>
    </row>
    <row r="27" spans="1:8">
      <c r="A27" s="34">
        <v>41907</v>
      </c>
      <c r="B27" s="2" t="s">
        <v>5</v>
      </c>
      <c r="C27" s="8">
        <v>19.600000000000001</v>
      </c>
      <c r="D27" s="2"/>
      <c r="E27" s="6" t="s">
        <v>10</v>
      </c>
      <c r="G27" s="2">
        <v>15</v>
      </c>
      <c r="H27" s="6">
        <v>4.6000000000000014</v>
      </c>
    </row>
    <row r="28" spans="1:8">
      <c r="A28" s="1">
        <v>41908</v>
      </c>
      <c r="B28" s="6" t="s">
        <v>6</v>
      </c>
      <c r="C28" s="8">
        <v>11.3</v>
      </c>
      <c r="D28" s="2"/>
      <c r="E28" s="6" t="s">
        <v>10</v>
      </c>
      <c r="G28" s="2">
        <v>17</v>
      </c>
      <c r="H28" s="6">
        <v>-5.6999999999999993</v>
      </c>
    </row>
    <row r="29" spans="1:8">
      <c r="A29" s="1">
        <v>41909</v>
      </c>
      <c r="B29" s="6" t="s">
        <v>0</v>
      </c>
      <c r="C29" s="8">
        <v>21.7</v>
      </c>
      <c r="D29" s="2"/>
      <c r="E29" s="6" t="s">
        <v>10</v>
      </c>
      <c r="G29" s="2">
        <v>28</v>
      </c>
      <c r="H29" s="6">
        <v>-6.3000000000000007</v>
      </c>
    </row>
    <row r="30" spans="1:8">
      <c r="A30" s="1">
        <v>41910</v>
      </c>
      <c r="B30" s="6" t="s">
        <v>1</v>
      </c>
      <c r="C30" s="8">
        <v>14.2</v>
      </c>
      <c r="D30" s="2"/>
      <c r="E30" s="6" t="s">
        <v>19</v>
      </c>
      <c r="G30" s="2">
        <v>22</v>
      </c>
      <c r="H30" s="6">
        <v>-7.8000000000000007</v>
      </c>
    </row>
    <row r="31" spans="1:8">
      <c r="A31" s="1">
        <v>41911</v>
      </c>
      <c r="B31" s="6" t="s">
        <v>2</v>
      </c>
      <c r="C31" s="6">
        <v>43.8</v>
      </c>
      <c r="D31" s="2"/>
      <c r="E31" s="6" t="s">
        <v>10</v>
      </c>
      <c r="G31" s="2">
        <v>35</v>
      </c>
      <c r="H31" s="6">
        <v>8.7999999999999972</v>
      </c>
    </row>
    <row r="32" spans="1:8">
      <c r="A32" s="34">
        <v>41912</v>
      </c>
      <c r="B32" s="6" t="s">
        <v>3</v>
      </c>
      <c r="C32" s="6">
        <v>28.3</v>
      </c>
      <c r="D32" s="2"/>
      <c r="E32" s="6" t="s">
        <v>11</v>
      </c>
      <c r="G32" s="2">
        <v>26</v>
      </c>
      <c r="H32" s="6">
        <v>2.3000000000000007</v>
      </c>
    </row>
    <row r="33" spans="1:8">
      <c r="A33" s="34"/>
      <c r="B33" s="6"/>
      <c r="C33" s="8"/>
      <c r="D33" s="2"/>
      <c r="E33" s="6"/>
      <c r="H33" s="6"/>
    </row>
    <row r="36" spans="1:8">
      <c r="C36" s="7" t="s">
        <v>66</v>
      </c>
      <c r="G36" s="7"/>
    </row>
    <row r="37" spans="1:8">
      <c r="C37" s="40"/>
    </row>
    <row r="38" spans="1:8">
      <c r="C38" s="40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6</vt:i4>
      </vt:variant>
    </vt:vector>
  </HeadingPairs>
  <TitlesOfParts>
    <vt:vector size="1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Year overview</vt:lpstr>
      <vt:lpstr>Chart1</vt:lpstr>
      <vt:lpstr>WINDROSE ALL WIND</vt:lpstr>
      <vt:lpstr>WIND DIR LOCAL&gt;50</vt:lpstr>
      <vt:lpstr>WIND DIR LOCAL 20&gt;notting</vt:lpstr>
      <vt:lpstr>diff (Notts)</vt:lpstr>
      <vt:lpstr>diff (roch)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Stone</dc:creator>
  <cp:lastModifiedBy>grees</cp:lastModifiedBy>
  <cp:lastPrinted>2012-02-10T12:33:57Z</cp:lastPrinted>
  <dcterms:created xsi:type="dcterms:W3CDTF">1996-10-14T23:33:28Z</dcterms:created>
  <dcterms:modified xsi:type="dcterms:W3CDTF">2015-02-23T09:10:37Z</dcterms:modified>
</cp:coreProperties>
</file>