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eatley\Desktop\"/>
    </mc:Choice>
  </mc:AlternateContent>
  <bookViews>
    <workbookView xWindow="-120" yWindow="-120" windowWidth="29040" windowHeight="15840"/>
  </bookViews>
  <sheets>
    <sheet name="2017-18" sheetId="7" r:id="rId1"/>
    <sheet name="2018-19" sheetId="9" r:id="rId2"/>
    <sheet name="2019-20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0" l="1"/>
  <c r="F47" i="10"/>
  <c r="F46" i="10"/>
  <c r="F45" i="10"/>
  <c r="F44" i="10"/>
  <c r="F43" i="10"/>
  <c r="F41" i="10"/>
  <c r="F40" i="10"/>
  <c r="F37" i="10"/>
  <c r="F36" i="10"/>
  <c r="D34" i="10"/>
  <c r="F33" i="10"/>
  <c r="F32" i="10"/>
  <c r="F31" i="10"/>
  <c r="F30" i="10"/>
  <c r="D29" i="10"/>
  <c r="F28" i="10"/>
  <c r="F27" i="10"/>
  <c r="F26" i="10"/>
  <c r="F14" i="10"/>
  <c r="F13" i="10"/>
  <c r="F10" i="10"/>
  <c r="F7" i="10"/>
  <c r="F4" i="10"/>
  <c r="F3" i="10"/>
  <c r="F64" i="9"/>
  <c r="F63" i="9"/>
  <c r="F62" i="9"/>
  <c r="F61" i="9"/>
  <c r="F60" i="9"/>
  <c r="F59" i="9"/>
  <c r="F58" i="9"/>
  <c r="E57" i="9"/>
  <c r="F55" i="9"/>
  <c r="F53" i="9"/>
  <c r="E52" i="9"/>
  <c r="F50" i="9"/>
  <c r="F49" i="9"/>
  <c r="F48" i="9"/>
  <c r="D54" i="9"/>
  <c r="F46" i="9"/>
  <c r="F45" i="9"/>
  <c r="D44" i="9"/>
  <c r="D43" i="9"/>
  <c r="D42" i="9"/>
  <c r="F41" i="9"/>
  <c r="D39" i="9"/>
  <c r="D38" i="9"/>
  <c r="F37" i="9"/>
  <c r="E36" i="9"/>
  <c r="D35" i="9"/>
  <c r="D34" i="9"/>
  <c r="F33" i="9"/>
  <c r="F32" i="9"/>
  <c r="F31" i="9"/>
  <c r="F29" i="9"/>
  <c r="F28" i="9"/>
  <c r="F24" i="9"/>
  <c r="E23" i="9"/>
  <c r="F22" i="9"/>
  <c r="F21" i="9"/>
  <c r="F19" i="9"/>
  <c r="F17" i="9"/>
  <c r="F11" i="9"/>
  <c r="E53" i="7"/>
  <c r="F50" i="7"/>
  <c r="B48" i="10" l="1"/>
  <c r="B47" i="10"/>
  <c r="B46" i="10"/>
  <c r="B45" i="10"/>
  <c r="B44" i="10"/>
  <c r="B43" i="10"/>
  <c r="B41" i="10"/>
  <c r="B40" i="10"/>
  <c r="B38" i="10"/>
  <c r="F38" i="10" s="1"/>
  <c r="B37" i="10"/>
  <c r="B36" i="10"/>
  <c r="B35" i="10"/>
  <c r="F35" i="10" s="1"/>
  <c r="B34" i="10"/>
  <c r="B33" i="10"/>
  <c r="B32" i="10"/>
  <c r="B31" i="10"/>
  <c r="B30" i="10"/>
  <c r="B29" i="10"/>
  <c r="B28" i="10"/>
  <c r="B27" i="10"/>
  <c r="B26" i="10"/>
  <c r="B14" i="10"/>
  <c r="B13" i="10"/>
  <c r="B10" i="10"/>
  <c r="B7" i="10"/>
  <c r="B4" i="10"/>
  <c r="B3" i="10"/>
  <c r="B64" i="9"/>
  <c r="B63" i="9"/>
  <c r="B62" i="9"/>
  <c r="B61" i="9"/>
  <c r="B60" i="9"/>
  <c r="B59" i="9"/>
  <c r="B58" i="9"/>
  <c r="B57" i="9"/>
  <c r="B56" i="9"/>
  <c r="F56" i="9" s="1"/>
  <c r="B55" i="9"/>
  <c r="B54" i="9"/>
  <c r="B53" i="9"/>
  <c r="B52" i="9"/>
  <c r="B50" i="9"/>
  <c r="B49" i="9"/>
  <c r="B48" i="9"/>
  <c r="B46" i="9"/>
  <c r="B45" i="9"/>
  <c r="B44" i="9"/>
  <c r="B43" i="9"/>
  <c r="B42" i="9"/>
  <c r="B41" i="9"/>
  <c r="B40" i="9"/>
  <c r="F40" i="9" s="1"/>
  <c r="B39" i="9"/>
  <c r="B38" i="9"/>
  <c r="B37" i="9"/>
  <c r="B36" i="9"/>
  <c r="B35" i="9"/>
  <c r="B34" i="9"/>
  <c r="B33" i="9"/>
  <c r="B32" i="9"/>
  <c r="B31" i="9"/>
  <c r="B29" i="9"/>
  <c r="B28" i="9"/>
  <c r="B24" i="9"/>
  <c r="B23" i="9"/>
  <c r="B22" i="9"/>
  <c r="B21" i="9"/>
  <c r="B19" i="9"/>
  <c r="B17" i="9"/>
  <c r="B11" i="9"/>
</calcChain>
</file>

<file path=xl/sharedStrings.xml><?xml version="1.0" encoding="utf-8"?>
<sst xmlns="http://schemas.openxmlformats.org/spreadsheetml/2006/main" count="186" uniqueCount="48">
  <si>
    <t xml:space="preserve">Purpose of payment </t>
  </si>
  <si>
    <t xml:space="preserve">River Mease improvements </t>
  </si>
  <si>
    <t>Commutted sum for affordable housing provision</t>
  </si>
  <si>
    <t xml:space="preserve">National Forest tree planting </t>
  </si>
  <si>
    <t xml:space="preserve">Improvements to Hood Park Leisure Centre, Ashby de la Zouch </t>
  </si>
  <si>
    <t xml:space="preserve">Improvement to recreation facilities, Castle Donington </t>
  </si>
  <si>
    <t xml:space="preserve">Air quality monitoring at road junction near development, Coalville </t>
  </si>
  <si>
    <t xml:space="preserve">Provsion of Multi Use Games Area, Hugglescote </t>
  </si>
  <si>
    <t>Provision of new leisure centre Coalville</t>
  </si>
  <si>
    <t xml:space="preserve">Improvement to existing play area, Packington </t>
  </si>
  <si>
    <t>Provision and maintenance of open space and recreational facilities, Appleby Magna</t>
  </si>
  <si>
    <t xml:space="preserve">Provision of additional healthcare accommodation </t>
  </si>
  <si>
    <t xml:space="preserve">Healthcare provision </t>
  </si>
  <si>
    <t xml:space="preserve">Healthcare provision that would benefit residents of development </t>
  </si>
  <si>
    <t xml:space="preserve">Healthcare provision in the locality which would serve residents of development </t>
  </si>
  <si>
    <t>Provision and improvement of healthcare facilities - Coalville area</t>
  </si>
  <si>
    <t>Provision of healthcare facilities at Ashby de la Zouch Helath Centre</t>
  </si>
  <si>
    <t xml:space="preserve">Provision of healthcare facilities </t>
  </si>
  <si>
    <t>Highway infrastructure Works in coalville area</t>
  </si>
  <si>
    <t xml:space="preserve">Maintenance of play area , Measham </t>
  </si>
  <si>
    <t>Improvement and maintenance of play space in Measham which would benefit residents of development</t>
  </si>
  <si>
    <t>Improved facilities at Ibstock surgery</t>
  </si>
  <si>
    <t>Inprovement to existing recreation ground or Owen Street Sports Ground, Coalville</t>
  </si>
  <si>
    <t>Healthcare provision</t>
  </si>
  <si>
    <t>Transport Infrastructure</t>
  </si>
  <si>
    <t>Amount committed but not spent (£)</t>
  </si>
  <si>
    <t>Amount repaid (£)</t>
  </si>
  <si>
    <t xml:space="preserve">Reason for repayment </t>
  </si>
  <si>
    <t>Police contributions</t>
  </si>
  <si>
    <t>Offsite Leisure - Second Tranche</t>
  </si>
  <si>
    <t>Leisure facilities</t>
  </si>
  <si>
    <t>Off Site Recreation</t>
  </si>
  <si>
    <t xml:space="preserve">Off Site Play contribution </t>
  </si>
  <si>
    <t>Highways - Improvements at Broomleys junction</t>
  </si>
  <si>
    <t>Highways - Bardon Grange Link</t>
  </si>
  <si>
    <t>Highways Network</t>
  </si>
  <si>
    <t>Level Crossing - Bardon No 1 Crossing</t>
  </si>
  <si>
    <t>off site Open Space</t>
  </si>
  <si>
    <t>Informal Open space contribution</t>
  </si>
  <si>
    <t>Planting area maintenance contribution</t>
  </si>
  <si>
    <t>Open Space maintenance contribution</t>
  </si>
  <si>
    <t>Community Leisure</t>
  </si>
  <si>
    <t>Recreation</t>
  </si>
  <si>
    <t xml:space="preserve">Offsite Leisure </t>
  </si>
  <si>
    <t>To improve community facilities within the parishes</t>
  </si>
  <si>
    <t>Amount not committed or spent (£)</t>
  </si>
  <si>
    <t>Amount 
spent (£)</t>
  </si>
  <si>
    <t>Value of Payment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</si>
</sst>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4" fontId="0" fillId="0" borderId="0" xfId="1" applyNumberFormat="1" applyFont="1" applyFill="1" applyBorder="1"/>
    <xf numFmtId="4" fontId="0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</cellXfs>
  <cellStyles count="2">
    <cellStyle name="Normal" xfId="0" builtinId="0"/>
    <cellStyle name="Normal_s106 statem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tabSelected="1" workbookViewId="0"/>
  </sheetViews>
  <sheetFormatPr defaultColWidth="9.1796875" defaultRowHeight="14.5" x14ac:dyDescent="0.35"/>
  <cols>
    <col min="1" max="1" width="9.1796875" style="1"/>
    <col min="2" max="2" width="11.26953125" style="1" bestFit="1" customWidth="1"/>
    <col min="3" max="3" width="76" style="1" bestFit="1" customWidth="1"/>
    <col min="4" max="4" width="11.26953125" style="2" bestFit="1" customWidth="1"/>
    <col min="5" max="5" width="17.1796875" style="2" bestFit="1" customWidth="1"/>
    <col min="6" max="6" width="20.453125" style="2" bestFit="1" customWidth="1"/>
    <col min="7" max="7" width="8.90625" style="2" bestFit="1" customWidth="1"/>
    <col min="8" max="8" width="20" style="2" bestFit="1" customWidth="1"/>
    <col min="9" max="16384" width="9.1796875" style="1"/>
  </cols>
  <sheetData>
    <row r="2" spans="2:8" ht="29" x14ac:dyDescent="0.35">
      <c r="B2" s="3" t="s">
        <v>47</v>
      </c>
      <c r="C2" s="2" t="s">
        <v>0</v>
      </c>
      <c r="D2" s="3" t="s">
        <v>46</v>
      </c>
      <c r="E2" s="3" t="s">
        <v>25</v>
      </c>
      <c r="F2" s="3" t="s">
        <v>45</v>
      </c>
      <c r="G2" s="3" t="s">
        <v>26</v>
      </c>
      <c r="H2" s="2" t="s">
        <v>27</v>
      </c>
    </row>
    <row r="3" spans="2:8" x14ac:dyDescent="0.35">
      <c r="B3" s="6">
        <v>1586.32</v>
      </c>
      <c r="C3" s="1" t="s">
        <v>1</v>
      </c>
      <c r="F3" s="17">
        <v>1586.32</v>
      </c>
      <c r="G3" s="2">
        <v>0</v>
      </c>
    </row>
    <row r="4" spans="2:8" x14ac:dyDescent="0.35">
      <c r="B4" s="6">
        <v>1005</v>
      </c>
      <c r="C4" s="1" t="s">
        <v>1</v>
      </c>
      <c r="F4" s="7">
        <v>1005</v>
      </c>
      <c r="G4" s="2">
        <v>0</v>
      </c>
    </row>
    <row r="5" spans="2:8" x14ac:dyDescent="0.35">
      <c r="B5" s="6">
        <v>3450</v>
      </c>
      <c r="C5" s="1" t="s">
        <v>1</v>
      </c>
      <c r="F5" s="7">
        <v>3450</v>
      </c>
      <c r="G5" s="2">
        <v>0</v>
      </c>
    </row>
    <row r="6" spans="2:8" x14ac:dyDescent="0.35">
      <c r="B6" s="6">
        <v>3444</v>
      </c>
      <c r="C6" s="1" t="s">
        <v>1</v>
      </c>
      <c r="F6" s="7">
        <v>3444</v>
      </c>
      <c r="G6" s="2">
        <v>0</v>
      </c>
    </row>
    <row r="7" spans="2:8" x14ac:dyDescent="0.35">
      <c r="B7" s="6">
        <v>86783.64</v>
      </c>
      <c r="C7" s="1" t="s">
        <v>1</v>
      </c>
      <c r="F7" s="7">
        <v>86783.64</v>
      </c>
      <c r="G7" s="2">
        <v>0</v>
      </c>
    </row>
    <row r="8" spans="2:8" x14ac:dyDescent="0.35">
      <c r="B8" s="6">
        <v>9818.9</v>
      </c>
      <c r="C8" s="1" t="s">
        <v>1</v>
      </c>
      <c r="F8" s="7">
        <v>9818.9</v>
      </c>
      <c r="G8" s="2">
        <v>0</v>
      </c>
    </row>
    <row r="9" spans="2:8" x14ac:dyDescent="0.35">
      <c r="B9" s="6">
        <v>20564.12</v>
      </c>
      <c r="C9" s="1" t="s">
        <v>1</v>
      </c>
      <c r="F9" s="7">
        <v>20564.12</v>
      </c>
      <c r="G9" s="2">
        <v>0</v>
      </c>
    </row>
    <row r="10" spans="2:8" x14ac:dyDescent="0.35">
      <c r="B10" s="1">
        <v>635.22</v>
      </c>
      <c r="C10" s="1" t="s">
        <v>1</v>
      </c>
      <c r="F10" s="2">
        <v>635.22</v>
      </c>
      <c r="G10" s="2">
        <v>0</v>
      </c>
    </row>
    <row r="11" spans="2:8" x14ac:dyDescent="0.35">
      <c r="B11" s="6">
        <v>14042.53</v>
      </c>
      <c r="C11" s="1" t="s">
        <v>1</v>
      </c>
      <c r="F11" s="7">
        <v>14042.53</v>
      </c>
      <c r="G11" s="2">
        <v>0</v>
      </c>
    </row>
    <row r="12" spans="2:8" x14ac:dyDescent="0.35">
      <c r="B12" s="6">
        <v>7467.19</v>
      </c>
      <c r="C12" s="1" t="s">
        <v>1</v>
      </c>
      <c r="F12" s="7">
        <v>7467.19</v>
      </c>
      <c r="G12" s="2">
        <v>0</v>
      </c>
    </row>
    <row r="13" spans="2:8" x14ac:dyDescent="0.35">
      <c r="B13" s="6">
        <v>7650</v>
      </c>
      <c r="C13" s="1" t="s">
        <v>1</v>
      </c>
      <c r="F13" s="7">
        <v>7650</v>
      </c>
      <c r="G13" s="2">
        <v>0</v>
      </c>
    </row>
    <row r="14" spans="2:8" x14ac:dyDescent="0.35">
      <c r="B14" s="6">
        <v>4500</v>
      </c>
      <c r="C14" s="1" t="s">
        <v>1</v>
      </c>
      <c r="F14" s="7">
        <v>4500</v>
      </c>
      <c r="G14" s="2">
        <v>0</v>
      </c>
    </row>
    <row r="15" spans="2:8" x14ac:dyDescent="0.35">
      <c r="B15" s="6">
        <v>29976.78</v>
      </c>
      <c r="C15" s="1" t="s">
        <v>1</v>
      </c>
      <c r="F15" s="7">
        <v>29976.78</v>
      </c>
      <c r="G15" s="2">
        <v>0</v>
      </c>
    </row>
    <row r="16" spans="2:8" x14ac:dyDescent="0.35">
      <c r="B16" s="6">
        <v>8662.02</v>
      </c>
      <c r="C16" s="1" t="s">
        <v>1</v>
      </c>
      <c r="F16" s="7">
        <v>8662.02</v>
      </c>
      <c r="G16" s="2">
        <v>0</v>
      </c>
    </row>
    <row r="17" spans="2:7" x14ac:dyDescent="0.35">
      <c r="B17" s="6">
        <v>13039.23</v>
      </c>
      <c r="C17" s="1" t="s">
        <v>1</v>
      </c>
      <c r="F17" s="7">
        <v>13039.23</v>
      </c>
      <c r="G17" s="2">
        <v>0</v>
      </c>
    </row>
    <row r="18" spans="2:7" x14ac:dyDescent="0.35">
      <c r="B18" s="6">
        <v>3461.83</v>
      </c>
      <c r="C18" s="1" t="s">
        <v>1</v>
      </c>
      <c r="F18" s="7">
        <v>3461.83</v>
      </c>
      <c r="G18" s="2">
        <v>0</v>
      </c>
    </row>
    <row r="19" spans="2:7" x14ac:dyDescent="0.35">
      <c r="B19" s="6">
        <v>5517.32</v>
      </c>
      <c r="C19" s="1" t="s">
        <v>1</v>
      </c>
      <c r="F19" s="7">
        <v>5517.32</v>
      </c>
      <c r="G19" s="2">
        <v>0</v>
      </c>
    </row>
    <row r="20" spans="2:7" x14ac:dyDescent="0.35">
      <c r="B20" s="1">
        <v>880.98</v>
      </c>
      <c r="C20" s="1" t="s">
        <v>1</v>
      </c>
      <c r="F20" s="2">
        <v>880.98</v>
      </c>
      <c r="G20" s="2">
        <v>0</v>
      </c>
    </row>
    <row r="21" spans="2:7" x14ac:dyDescent="0.35">
      <c r="B21" s="6">
        <v>37000</v>
      </c>
      <c r="C21" s="1" t="s">
        <v>6</v>
      </c>
      <c r="F21" s="7">
        <v>37000</v>
      </c>
      <c r="G21" s="2">
        <v>0</v>
      </c>
    </row>
    <row r="22" spans="2:7" x14ac:dyDescent="0.35">
      <c r="B22" s="6">
        <v>119847.7</v>
      </c>
      <c r="C22" s="1" t="s">
        <v>5</v>
      </c>
      <c r="D22" s="7">
        <v>119847.7</v>
      </c>
      <c r="G22" s="2">
        <v>0</v>
      </c>
    </row>
    <row r="23" spans="2:7" x14ac:dyDescent="0.35">
      <c r="B23" s="6">
        <v>12732.86</v>
      </c>
      <c r="C23" s="1" t="s">
        <v>5</v>
      </c>
      <c r="D23" s="7">
        <v>12732.86</v>
      </c>
      <c r="G23" s="2">
        <v>0</v>
      </c>
    </row>
    <row r="24" spans="2:7" x14ac:dyDescent="0.35">
      <c r="B24" s="6">
        <v>94876.06</v>
      </c>
      <c r="C24" s="1" t="s">
        <v>4</v>
      </c>
      <c r="D24" s="7">
        <v>94876.06</v>
      </c>
      <c r="F24" s="7"/>
      <c r="G24" s="2">
        <v>0</v>
      </c>
    </row>
    <row r="25" spans="2:7" x14ac:dyDescent="0.35">
      <c r="B25" s="6">
        <v>203664.65</v>
      </c>
      <c r="C25" s="1" t="s">
        <v>22</v>
      </c>
      <c r="D25" s="7">
        <v>45894.87</v>
      </c>
      <c r="F25" s="7">
        <v>159540.01</v>
      </c>
      <c r="G25" s="2">
        <v>0</v>
      </c>
    </row>
    <row r="26" spans="2:7" x14ac:dyDescent="0.35">
      <c r="B26" s="6">
        <v>18455.939999999999</v>
      </c>
      <c r="C26" s="1" t="s">
        <v>7</v>
      </c>
      <c r="F26" s="7">
        <v>18455.939999999999</v>
      </c>
      <c r="G26" s="2">
        <v>0</v>
      </c>
    </row>
    <row r="27" spans="2:7" x14ac:dyDescent="0.35">
      <c r="B27" s="6">
        <v>46273.19</v>
      </c>
      <c r="C27" s="1" t="s">
        <v>8</v>
      </c>
      <c r="D27" s="7">
        <v>46273.19</v>
      </c>
      <c r="G27" s="2">
        <v>0</v>
      </c>
    </row>
    <row r="28" spans="2:7" x14ac:dyDescent="0.35">
      <c r="B28" s="6">
        <v>45489.96</v>
      </c>
      <c r="C28" s="1" t="s">
        <v>9</v>
      </c>
      <c r="D28" s="17">
        <v>45489.96</v>
      </c>
      <c r="E28" s="17"/>
      <c r="G28" s="2">
        <v>0</v>
      </c>
    </row>
    <row r="29" spans="2:7" x14ac:dyDescent="0.35">
      <c r="B29" s="6">
        <v>42656.800000000003</v>
      </c>
      <c r="C29" s="1" t="s">
        <v>10</v>
      </c>
      <c r="D29" s="7">
        <v>36365.599999999999</v>
      </c>
      <c r="E29" s="22"/>
      <c r="F29" s="7">
        <v>6291.2</v>
      </c>
      <c r="G29" s="2">
        <v>0</v>
      </c>
    </row>
    <row r="30" spans="2:7" x14ac:dyDescent="0.35">
      <c r="B30" s="6">
        <v>26051.98</v>
      </c>
      <c r="C30" s="1" t="s">
        <v>19</v>
      </c>
      <c r="D30" s="17">
        <v>26051.98</v>
      </c>
      <c r="G30" s="2">
        <v>0</v>
      </c>
    </row>
    <row r="31" spans="2:7" x14ac:dyDescent="0.35">
      <c r="B31" s="6">
        <v>22398.55</v>
      </c>
      <c r="C31" s="1" t="s">
        <v>2</v>
      </c>
      <c r="D31" s="17">
        <v>22398.55</v>
      </c>
      <c r="G31" s="2">
        <v>0</v>
      </c>
    </row>
    <row r="32" spans="2:7" x14ac:dyDescent="0.35">
      <c r="B32" s="6">
        <v>402682.53</v>
      </c>
      <c r="C32" s="1" t="s">
        <v>2</v>
      </c>
      <c r="D32" s="7">
        <v>402682.53</v>
      </c>
      <c r="F32" s="17"/>
      <c r="G32" s="2">
        <v>0</v>
      </c>
    </row>
    <row r="33" spans="2:7" x14ac:dyDescent="0.35">
      <c r="B33" s="6">
        <v>143541.75</v>
      </c>
      <c r="C33" s="1" t="s">
        <v>2</v>
      </c>
      <c r="D33" s="7">
        <v>143541.75</v>
      </c>
      <c r="G33" s="2">
        <v>0</v>
      </c>
    </row>
    <row r="34" spans="2:7" x14ac:dyDescent="0.35">
      <c r="B34" s="6">
        <v>10610.17</v>
      </c>
      <c r="C34" s="1" t="s">
        <v>2</v>
      </c>
      <c r="D34" s="7">
        <v>10610.17</v>
      </c>
      <c r="G34" s="2">
        <v>0</v>
      </c>
    </row>
    <row r="35" spans="2:7" x14ac:dyDescent="0.35">
      <c r="B35" s="6">
        <v>1700000</v>
      </c>
      <c r="C35" s="1" t="s">
        <v>2</v>
      </c>
      <c r="D35" s="7">
        <v>1700000</v>
      </c>
      <c r="F35" s="7"/>
      <c r="G35" s="2">
        <v>0</v>
      </c>
    </row>
    <row r="36" spans="2:7" x14ac:dyDescent="0.35">
      <c r="B36" s="6">
        <v>143541.75</v>
      </c>
      <c r="C36" s="1" t="s">
        <v>2</v>
      </c>
      <c r="D36" s="7">
        <v>143541.75</v>
      </c>
      <c r="G36" s="2">
        <v>0</v>
      </c>
    </row>
    <row r="37" spans="2:7" x14ac:dyDescent="0.35">
      <c r="B37" s="6">
        <v>99000</v>
      </c>
      <c r="C37" s="1" t="s">
        <v>2</v>
      </c>
      <c r="D37" s="7">
        <v>99000</v>
      </c>
      <c r="G37" s="2">
        <v>0</v>
      </c>
    </row>
    <row r="38" spans="2:7" x14ac:dyDescent="0.35">
      <c r="B38" s="6">
        <v>17754.900000000001</v>
      </c>
      <c r="C38" s="1" t="s">
        <v>3</v>
      </c>
      <c r="D38" s="7">
        <v>17754.900000000001</v>
      </c>
      <c r="G38" s="2">
        <v>0</v>
      </c>
    </row>
    <row r="39" spans="2:7" x14ac:dyDescent="0.35">
      <c r="B39" s="6">
        <v>4834.53</v>
      </c>
      <c r="C39" s="1" t="s">
        <v>3</v>
      </c>
      <c r="D39" s="7">
        <v>4834.53</v>
      </c>
      <c r="G39" s="2">
        <v>0</v>
      </c>
    </row>
    <row r="40" spans="2:7" x14ac:dyDescent="0.35">
      <c r="B40" s="6">
        <v>3680.64</v>
      </c>
      <c r="C40" s="1" t="s">
        <v>3</v>
      </c>
      <c r="D40" s="7">
        <v>3680.64</v>
      </c>
      <c r="G40" s="2">
        <v>0</v>
      </c>
    </row>
    <row r="41" spans="2:7" x14ac:dyDescent="0.35">
      <c r="B41" s="6">
        <v>7121.24</v>
      </c>
      <c r="C41" s="1" t="s">
        <v>3</v>
      </c>
      <c r="D41" s="7">
        <v>7121.24</v>
      </c>
      <c r="G41" s="2">
        <v>0</v>
      </c>
    </row>
    <row r="42" spans="2:7" x14ac:dyDescent="0.35">
      <c r="B42" s="6">
        <v>7245.14</v>
      </c>
      <c r="C42" s="1" t="s">
        <v>3</v>
      </c>
      <c r="D42" s="7">
        <v>7245.14</v>
      </c>
      <c r="G42" s="2">
        <v>0</v>
      </c>
    </row>
    <row r="43" spans="2:7" x14ac:dyDescent="0.35">
      <c r="B43" s="6">
        <v>4322.78</v>
      </c>
      <c r="C43" s="1" t="s">
        <v>3</v>
      </c>
      <c r="D43" s="7">
        <v>4322.78</v>
      </c>
      <c r="G43" s="2">
        <v>0</v>
      </c>
    </row>
    <row r="44" spans="2:7" x14ac:dyDescent="0.35">
      <c r="B44" s="6">
        <v>11916.4</v>
      </c>
      <c r="C44" s="1" t="s">
        <v>12</v>
      </c>
      <c r="E44" s="7">
        <v>11916.4</v>
      </c>
      <c r="G44" s="2">
        <v>0</v>
      </c>
    </row>
    <row r="45" spans="2:7" x14ac:dyDescent="0.35">
      <c r="B45" s="6">
        <v>51784.98</v>
      </c>
      <c r="C45" s="1" t="s">
        <v>21</v>
      </c>
      <c r="D45" s="7">
        <v>51784.98</v>
      </c>
      <c r="G45" s="2">
        <v>0</v>
      </c>
    </row>
    <row r="46" spans="2:7" x14ac:dyDescent="0.35">
      <c r="B46" s="6">
        <v>4896.01</v>
      </c>
      <c r="C46" s="1" t="s">
        <v>12</v>
      </c>
      <c r="E46" s="7">
        <v>4896.01</v>
      </c>
      <c r="G46" s="2">
        <v>0</v>
      </c>
    </row>
    <row r="47" spans="2:7" x14ac:dyDescent="0.35">
      <c r="B47" s="6">
        <v>15871.7</v>
      </c>
      <c r="C47" s="1" t="s">
        <v>11</v>
      </c>
      <c r="D47" s="7">
        <v>8701.4500000000007</v>
      </c>
      <c r="E47" s="7">
        <v>7170.25</v>
      </c>
      <c r="G47" s="2">
        <v>0</v>
      </c>
    </row>
    <row r="48" spans="2:7" x14ac:dyDescent="0.35">
      <c r="B48" s="6">
        <v>96783.03</v>
      </c>
      <c r="C48" s="1" t="s">
        <v>13</v>
      </c>
      <c r="E48" s="7">
        <v>96783.03</v>
      </c>
      <c r="G48" s="2">
        <v>0</v>
      </c>
    </row>
    <row r="49" spans="2:7" x14ac:dyDescent="0.35">
      <c r="B49" s="6">
        <v>39391.230000000003</v>
      </c>
      <c r="C49" s="1" t="s">
        <v>14</v>
      </c>
      <c r="E49" s="7">
        <v>39391.230000000003</v>
      </c>
      <c r="G49" s="2">
        <v>0</v>
      </c>
    </row>
    <row r="50" spans="2:7" x14ac:dyDescent="0.35">
      <c r="B50" s="6">
        <v>36925.620000000003</v>
      </c>
      <c r="C50" s="1" t="s">
        <v>15</v>
      </c>
      <c r="D50" s="7">
        <v>8490.5</v>
      </c>
      <c r="F50" s="7">
        <f>SUM(B50-D50)</f>
        <v>28435.120000000003</v>
      </c>
      <c r="G50" s="2">
        <v>0</v>
      </c>
    </row>
    <row r="51" spans="2:7" x14ac:dyDescent="0.35">
      <c r="B51" s="6">
        <v>12393.29</v>
      </c>
      <c r="C51" s="1" t="s">
        <v>16</v>
      </c>
      <c r="E51" s="7">
        <v>12393.29</v>
      </c>
      <c r="G51" s="2">
        <v>0</v>
      </c>
    </row>
    <row r="52" spans="2:7" x14ac:dyDescent="0.35">
      <c r="B52" s="6">
        <v>13604.92</v>
      </c>
      <c r="C52" s="1" t="s">
        <v>17</v>
      </c>
      <c r="E52" s="7">
        <v>13604.92</v>
      </c>
      <c r="G52" s="2">
        <v>0</v>
      </c>
    </row>
    <row r="53" spans="2:7" x14ac:dyDescent="0.35">
      <c r="B53" s="6">
        <v>10145.51</v>
      </c>
      <c r="C53" s="1" t="s">
        <v>13</v>
      </c>
      <c r="D53" s="7">
        <v>8061.72</v>
      </c>
      <c r="E53" s="7">
        <f>SUM(B53-D53)</f>
        <v>2083.79</v>
      </c>
      <c r="G53" s="2">
        <v>0</v>
      </c>
    </row>
    <row r="54" spans="2:7" x14ac:dyDescent="0.35">
      <c r="B54" s="6">
        <v>187200</v>
      </c>
      <c r="C54" s="1" t="s">
        <v>18</v>
      </c>
      <c r="D54" s="7">
        <v>187200</v>
      </c>
      <c r="G54" s="2">
        <v>0</v>
      </c>
    </row>
    <row r="55" spans="2:7" x14ac:dyDescent="0.35">
      <c r="B55" s="6">
        <v>12626.63</v>
      </c>
      <c r="C55" s="1" t="s">
        <v>19</v>
      </c>
      <c r="D55" s="7">
        <v>12626.63</v>
      </c>
      <c r="G55" s="2">
        <v>0</v>
      </c>
    </row>
    <row r="56" spans="2:7" ht="29" x14ac:dyDescent="0.35">
      <c r="B56" s="6">
        <v>35107.120000000003</v>
      </c>
      <c r="C56" s="23" t="s">
        <v>20</v>
      </c>
      <c r="F56" s="7">
        <v>35107.120000000003</v>
      </c>
      <c r="G56" s="2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workbookViewId="0"/>
  </sheetViews>
  <sheetFormatPr defaultColWidth="9.1796875" defaultRowHeight="14.5" x14ac:dyDescent="0.35"/>
  <cols>
    <col min="1" max="1" width="9.1796875" style="1"/>
    <col min="2" max="2" width="10.81640625" style="12" bestFit="1" customWidth="1"/>
    <col min="3" max="3" width="42.7265625" style="1" bestFit="1" customWidth="1"/>
    <col min="4" max="4" width="9.81640625" style="2" bestFit="1" customWidth="1"/>
    <col min="5" max="5" width="17.1796875" style="2" bestFit="1" customWidth="1"/>
    <col min="6" max="6" width="20.453125" style="2" bestFit="1" customWidth="1"/>
    <col min="7" max="7" width="8.90625" style="1" bestFit="1" customWidth="1"/>
    <col min="8" max="8" width="20" style="1" bestFit="1" customWidth="1"/>
    <col min="9" max="16384" width="9.1796875" style="1"/>
  </cols>
  <sheetData>
    <row r="2" spans="2:8" ht="29" x14ac:dyDescent="0.35">
      <c r="B2" s="13" t="s">
        <v>47</v>
      </c>
      <c r="C2" s="2" t="s">
        <v>0</v>
      </c>
      <c r="D2" s="3" t="s">
        <v>46</v>
      </c>
      <c r="E2" s="3" t="s">
        <v>25</v>
      </c>
      <c r="F2" s="3" t="s">
        <v>45</v>
      </c>
      <c r="G2" s="3" t="s">
        <v>26</v>
      </c>
      <c r="H2" s="2" t="s">
        <v>27</v>
      </c>
    </row>
    <row r="3" spans="2:8" x14ac:dyDescent="0.35">
      <c r="B3" s="14">
        <v>297.98</v>
      </c>
      <c r="C3" s="1" t="s">
        <v>1</v>
      </c>
      <c r="F3" s="15">
        <v>297.98</v>
      </c>
      <c r="G3" s="2">
        <v>0</v>
      </c>
    </row>
    <row r="4" spans="2:8" x14ac:dyDescent="0.35">
      <c r="B4" s="14">
        <v>633</v>
      </c>
      <c r="C4" s="1" t="s">
        <v>1</v>
      </c>
      <c r="E4" s="15">
        <v>633</v>
      </c>
      <c r="G4" s="2">
        <v>0</v>
      </c>
    </row>
    <row r="5" spans="2:8" x14ac:dyDescent="0.35">
      <c r="B5" s="14">
        <v>506</v>
      </c>
      <c r="C5" s="1" t="s">
        <v>1</v>
      </c>
      <c r="F5" s="15">
        <v>506</v>
      </c>
      <c r="G5" s="2">
        <v>0</v>
      </c>
    </row>
    <row r="6" spans="2:8" x14ac:dyDescent="0.35">
      <c r="B6" s="14">
        <v>633</v>
      </c>
      <c r="C6" s="1" t="s">
        <v>1</v>
      </c>
      <c r="E6" s="15">
        <v>633</v>
      </c>
      <c r="G6" s="2">
        <v>0</v>
      </c>
    </row>
    <row r="7" spans="2:8" x14ac:dyDescent="0.35">
      <c r="B7" s="14">
        <v>633</v>
      </c>
      <c r="C7" s="1" t="s">
        <v>1</v>
      </c>
      <c r="E7" s="15">
        <v>633</v>
      </c>
      <c r="G7" s="2">
        <v>0</v>
      </c>
    </row>
    <row r="8" spans="2:8" x14ac:dyDescent="0.35">
      <c r="B8" s="14">
        <v>1534.26</v>
      </c>
      <c r="C8" s="1" t="s">
        <v>1</v>
      </c>
      <c r="F8" s="15">
        <v>1534.26</v>
      </c>
      <c r="G8" s="2">
        <v>0</v>
      </c>
    </row>
    <row r="9" spans="2:8" x14ac:dyDescent="0.35">
      <c r="B9" s="14">
        <v>335</v>
      </c>
      <c r="C9" s="1" t="s">
        <v>1</v>
      </c>
      <c r="F9" s="15">
        <v>335</v>
      </c>
      <c r="G9" s="2">
        <v>0</v>
      </c>
    </row>
    <row r="10" spans="2:8" x14ac:dyDescent="0.35">
      <c r="B10" s="14">
        <v>225</v>
      </c>
      <c r="C10" s="1" t="s">
        <v>1</v>
      </c>
      <c r="F10" s="15">
        <v>225</v>
      </c>
      <c r="G10" s="2">
        <v>0</v>
      </c>
    </row>
    <row r="11" spans="2:8" x14ac:dyDescent="0.35">
      <c r="B11" s="14">
        <f>38599+4773.73</f>
        <v>43372.729999999996</v>
      </c>
      <c r="C11" s="1" t="s">
        <v>1</v>
      </c>
      <c r="F11" s="15">
        <f>38599+4773.73</f>
        <v>43372.729999999996</v>
      </c>
      <c r="G11" s="2">
        <v>0</v>
      </c>
    </row>
    <row r="12" spans="2:8" x14ac:dyDescent="0.35">
      <c r="B12" s="14">
        <v>600</v>
      </c>
      <c r="C12" s="1" t="s">
        <v>1</v>
      </c>
      <c r="E12" s="15">
        <v>600</v>
      </c>
      <c r="G12" s="2">
        <v>0</v>
      </c>
    </row>
    <row r="13" spans="2:8" x14ac:dyDescent="0.35">
      <c r="B13" s="14">
        <v>1875</v>
      </c>
      <c r="C13" s="1" t="s">
        <v>1</v>
      </c>
      <c r="E13" s="15">
        <v>1875</v>
      </c>
      <c r="G13" s="2">
        <v>0</v>
      </c>
    </row>
    <row r="14" spans="2:8" x14ac:dyDescent="0.35">
      <c r="B14" s="14">
        <v>633</v>
      </c>
      <c r="C14" s="1" t="s">
        <v>1</v>
      </c>
      <c r="E14" s="15">
        <v>633</v>
      </c>
      <c r="G14" s="2">
        <v>0</v>
      </c>
    </row>
    <row r="15" spans="2:8" x14ac:dyDescent="0.35">
      <c r="B15" s="14">
        <v>5360</v>
      </c>
      <c r="C15" s="1" t="s">
        <v>1</v>
      </c>
      <c r="F15" s="15">
        <v>5360</v>
      </c>
      <c r="G15" s="2">
        <v>0</v>
      </c>
    </row>
    <row r="16" spans="2:8" x14ac:dyDescent="0.35">
      <c r="B16" s="14">
        <v>633</v>
      </c>
      <c r="C16" s="1" t="s">
        <v>1</v>
      </c>
      <c r="E16" s="15">
        <v>633</v>
      </c>
      <c r="G16" s="2">
        <v>0</v>
      </c>
    </row>
    <row r="17" spans="2:7" x14ac:dyDescent="0.35">
      <c r="B17" s="14">
        <f>101169+19039.18</f>
        <v>120208.18</v>
      </c>
      <c r="C17" s="1" t="s">
        <v>1</v>
      </c>
      <c r="F17" s="15">
        <f>101169+19039.18</f>
        <v>120208.18</v>
      </c>
      <c r="G17" s="2">
        <v>0</v>
      </c>
    </row>
    <row r="18" spans="2:7" x14ac:dyDescent="0.35">
      <c r="B18" s="14">
        <v>633</v>
      </c>
      <c r="C18" s="1" t="s">
        <v>1</v>
      </c>
      <c r="F18" s="15">
        <v>633</v>
      </c>
      <c r="G18" s="2">
        <v>0</v>
      </c>
    </row>
    <row r="19" spans="2:7" x14ac:dyDescent="0.35">
      <c r="B19" s="14">
        <f>4156+362.6</f>
        <v>4518.6000000000004</v>
      </c>
      <c r="C19" s="1" t="s">
        <v>1</v>
      </c>
      <c r="F19" s="15">
        <f>4156+362.6</f>
        <v>4518.6000000000004</v>
      </c>
      <c r="G19" s="2">
        <v>0</v>
      </c>
    </row>
    <row r="20" spans="2:7" x14ac:dyDescent="0.35">
      <c r="B20" s="14">
        <v>949.5</v>
      </c>
      <c r="C20" s="1" t="s">
        <v>1</v>
      </c>
      <c r="F20" s="15">
        <v>949.5</v>
      </c>
      <c r="G20" s="2">
        <v>0</v>
      </c>
    </row>
    <row r="21" spans="2:7" x14ac:dyDescent="0.35">
      <c r="B21" s="14">
        <f>708+120.18</f>
        <v>828.18000000000006</v>
      </c>
      <c r="C21" s="1" t="s">
        <v>1</v>
      </c>
      <c r="F21" s="15">
        <f>708+120.18</f>
        <v>828.18000000000006</v>
      </c>
      <c r="G21" s="2">
        <v>0</v>
      </c>
    </row>
    <row r="22" spans="2:7" x14ac:dyDescent="0.35">
      <c r="B22" s="14">
        <f>2532+169.93</f>
        <v>2701.93</v>
      </c>
      <c r="C22" s="1" t="s">
        <v>1</v>
      </c>
      <c r="F22" s="15">
        <f>2532+169.93</f>
        <v>2701.93</v>
      </c>
      <c r="G22" s="2">
        <v>0</v>
      </c>
    </row>
    <row r="23" spans="2:7" x14ac:dyDescent="0.35">
      <c r="B23" s="14">
        <f>1266+84.97</f>
        <v>1350.97</v>
      </c>
      <c r="C23" s="1" t="s">
        <v>1</v>
      </c>
      <c r="E23" s="15">
        <f>1266+84.97</f>
        <v>1350.97</v>
      </c>
      <c r="G23" s="2">
        <v>0</v>
      </c>
    </row>
    <row r="24" spans="2:7" x14ac:dyDescent="0.35">
      <c r="B24" s="14">
        <f>1266+3.99</f>
        <v>1269.99</v>
      </c>
      <c r="C24" s="1" t="s">
        <v>1</v>
      </c>
      <c r="F24" s="15">
        <f>1266+3.99</f>
        <v>1269.99</v>
      </c>
      <c r="G24" s="2">
        <v>0</v>
      </c>
    </row>
    <row r="25" spans="2:7" x14ac:dyDescent="0.35">
      <c r="B25" s="14">
        <v>633</v>
      </c>
      <c r="C25" s="1" t="s">
        <v>1</v>
      </c>
      <c r="F25" s="15">
        <v>633</v>
      </c>
      <c r="G25" s="2">
        <v>0</v>
      </c>
    </row>
    <row r="26" spans="2:7" x14ac:dyDescent="0.35">
      <c r="B26" s="14">
        <v>24987.72</v>
      </c>
      <c r="C26" s="1" t="s">
        <v>1</v>
      </c>
      <c r="F26" s="15">
        <v>24987.72</v>
      </c>
      <c r="G26" s="2">
        <v>0</v>
      </c>
    </row>
    <row r="27" spans="2:7" x14ac:dyDescent="0.35">
      <c r="B27" s="14">
        <v>2125</v>
      </c>
      <c r="C27" s="1" t="s">
        <v>1</v>
      </c>
      <c r="F27" s="15">
        <v>2125</v>
      </c>
      <c r="G27" s="2">
        <v>0</v>
      </c>
    </row>
    <row r="28" spans="2:7" x14ac:dyDescent="0.35">
      <c r="B28" s="14">
        <f>354+65.31</f>
        <v>419.31</v>
      </c>
      <c r="C28" s="1" t="s">
        <v>1</v>
      </c>
      <c r="F28" s="15">
        <f>354+65.31</f>
        <v>419.31</v>
      </c>
      <c r="G28" s="2">
        <v>0</v>
      </c>
    </row>
    <row r="29" spans="2:7" x14ac:dyDescent="0.35">
      <c r="B29" s="14">
        <f>28258+3071.28</f>
        <v>31329.279999999999</v>
      </c>
      <c r="C29" s="1" t="s">
        <v>1</v>
      </c>
      <c r="F29" s="15">
        <f>28258+3071.28</f>
        <v>31329.279999999999</v>
      </c>
      <c r="G29" s="2">
        <v>0</v>
      </c>
    </row>
    <row r="30" spans="2:7" x14ac:dyDescent="0.35">
      <c r="B30" s="14">
        <v>2172</v>
      </c>
      <c r="C30" s="1" t="s">
        <v>1</v>
      </c>
      <c r="E30" s="15">
        <v>2172</v>
      </c>
      <c r="G30" s="2">
        <v>0</v>
      </c>
    </row>
    <row r="31" spans="2:7" x14ac:dyDescent="0.35">
      <c r="B31" s="16">
        <f>32423.5+4480.34</f>
        <v>36903.839999999997</v>
      </c>
      <c r="C31" s="1" t="s">
        <v>28</v>
      </c>
      <c r="F31" s="17">
        <f>32423.5+4480.34</f>
        <v>36903.839999999997</v>
      </c>
      <c r="G31" s="2">
        <v>0</v>
      </c>
    </row>
    <row r="32" spans="2:7" x14ac:dyDescent="0.35">
      <c r="B32" s="16">
        <f>27278+2677.21</f>
        <v>29955.21</v>
      </c>
      <c r="C32" s="1" t="s">
        <v>28</v>
      </c>
      <c r="F32" s="17">
        <f>27278+2677.21</f>
        <v>29955.21</v>
      </c>
      <c r="G32" s="2">
        <v>0</v>
      </c>
    </row>
    <row r="33" spans="2:7" x14ac:dyDescent="0.35">
      <c r="B33" s="16">
        <f>40045+4352.38</f>
        <v>44397.38</v>
      </c>
      <c r="C33" s="1" t="s">
        <v>28</v>
      </c>
      <c r="F33" s="17">
        <f>40045+4352.38</f>
        <v>44397.38</v>
      </c>
      <c r="G33" s="2">
        <v>0</v>
      </c>
    </row>
    <row r="34" spans="2:7" x14ac:dyDescent="0.35">
      <c r="B34" s="16">
        <f>45312.5+5283.79</f>
        <v>50596.29</v>
      </c>
      <c r="C34" s="18" t="s">
        <v>29</v>
      </c>
      <c r="D34" s="17">
        <f>45312.5+5283.79</f>
        <v>50596.29</v>
      </c>
      <c r="G34" s="2">
        <v>0</v>
      </c>
    </row>
    <row r="35" spans="2:7" x14ac:dyDescent="0.35">
      <c r="B35" s="16">
        <f>19200+9921.53</f>
        <v>29121.53</v>
      </c>
      <c r="C35" s="18" t="s">
        <v>30</v>
      </c>
      <c r="D35" s="17">
        <f>19200+9921.53</f>
        <v>29121.53</v>
      </c>
      <c r="G35" s="2">
        <v>0</v>
      </c>
    </row>
    <row r="36" spans="2:7" x14ac:dyDescent="0.35">
      <c r="B36" s="16">
        <f>5000+1737.29</f>
        <v>6737.29</v>
      </c>
      <c r="C36" s="18" t="s">
        <v>32</v>
      </c>
      <c r="E36" s="17">
        <f>5000+1737.29</f>
        <v>6737.29</v>
      </c>
      <c r="G36" s="2">
        <v>0</v>
      </c>
    </row>
    <row r="37" spans="2:7" x14ac:dyDescent="0.35">
      <c r="B37" s="16">
        <f>147000+23411.11</f>
        <v>170411.11</v>
      </c>
      <c r="C37" s="18" t="s">
        <v>31</v>
      </c>
      <c r="F37" s="17">
        <f>147000+23411.11</f>
        <v>170411.11</v>
      </c>
      <c r="G37" s="2">
        <v>0</v>
      </c>
    </row>
    <row r="38" spans="2:7" x14ac:dyDescent="0.35">
      <c r="B38" s="16">
        <f>4000+1389.83</f>
        <v>5389.83</v>
      </c>
      <c r="C38" s="1" t="s">
        <v>2</v>
      </c>
      <c r="D38" s="17">
        <f>4000+1389.83</f>
        <v>5389.83</v>
      </c>
      <c r="G38" s="2">
        <v>0</v>
      </c>
    </row>
    <row r="39" spans="2:7" x14ac:dyDescent="0.35">
      <c r="B39" s="16">
        <f>100000+9349.44</f>
        <v>109349.44</v>
      </c>
      <c r="C39" s="1" t="s">
        <v>2</v>
      </c>
      <c r="D39" s="17">
        <f>100000+9349.44</f>
        <v>109349.44</v>
      </c>
      <c r="G39" s="2">
        <v>0</v>
      </c>
    </row>
    <row r="40" spans="2:7" x14ac:dyDescent="0.35">
      <c r="B40" s="16">
        <f>100000+8925.11</f>
        <v>108925.11</v>
      </c>
      <c r="C40" s="1" t="s">
        <v>2</v>
      </c>
      <c r="D40" s="7">
        <v>104810.78</v>
      </c>
      <c r="F40" s="7">
        <f>SUM(B40-D40)</f>
        <v>4114.3300000000017</v>
      </c>
      <c r="G40" s="2">
        <v>0</v>
      </c>
    </row>
    <row r="41" spans="2:7" x14ac:dyDescent="0.35">
      <c r="B41" s="16">
        <f>501552+4807.21</f>
        <v>506359.21</v>
      </c>
      <c r="C41" s="1" t="s">
        <v>2</v>
      </c>
      <c r="F41" s="17">
        <f>501552+4807.21</f>
        <v>506359.21</v>
      </c>
      <c r="G41" s="2">
        <v>0</v>
      </c>
    </row>
    <row r="42" spans="2:7" x14ac:dyDescent="0.35">
      <c r="B42" s="16">
        <f>8000+2610.17</f>
        <v>10610.17</v>
      </c>
      <c r="C42" s="1" t="s">
        <v>2</v>
      </c>
      <c r="D42" s="17">
        <f>8000+2610.17</f>
        <v>10610.17</v>
      </c>
      <c r="G42" s="2">
        <v>0</v>
      </c>
    </row>
    <row r="43" spans="2:7" x14ac:dyDescent="0.35">
      <c r="B43" s="19">
        <f>9552.2+480.82</f>
        <v>10033.02</v>
      </c>
      <c r="C43" s="1" t="s">
        <v>2</v>
      </c>
      <c r="D43" s="20">
        <f>9552.2+480.82</f>
        <v>10033.02</v>
      </c>
      <c r="G43" s="2">
        <v>0</v>
      </c>
    </row>
    <row r="44" spans="2:7" x14ac:dyDescent="0.35">
      <c r="B44" s="19">
        <f>50000+2592.59+1791.75</f>
        <v>54384.34</v>
      </c>
      <c r="C44" s="1" t="s">
        <v>2</v>
      </c>
      <c r="D44" s="20">
        <f>50000+2592.59+1791.75</f>
        <v>54384.34</v>
      </c>
      <c r="G44" s="2">
        <v>0</v>
      </c>
    </row>
    <row r="45" spans="2:7" x14ac:dyDescent="0.35">
      <c r="B45" s="19">
        <f>4600+685.82</f>
        <v>5285.82</v>
      </c>
      <c r="C45" s="1" t="s">
        <v>3</v>
      </c>
      <c r="F45" s="20">
        <f>4600+685.82</f>
        <v>5285.82</v>
      </c>
      <c r="G45" s="2">
        <v>0</v>
      </c>
    </row>
    <row r="46" spans="2:7" x14ac:dyDescent="0.35">
      <c r="B46" s="19">
        <f>1800+90.6</f>
        <v>1890.6</v>
      </c>
      <c r="C46" s="1" t="s">
        <v>3</v>
      </c>
      <c r="F46" s="20">
        <f>1800+90.6</f>
        <v>1890.6</v>
      </c>
      <c r="G46" s="2">
        <v>0</v>
      </c>
    </row>
    <row r="47" spans="2:7" x14ac:dyDescent="0.35">
      <c r="B47" s="19">
        <v>4550</v>
      </c>
      <c r="C47" s="1" t="s">
        <v>3</v>
      </c>
      <c r="F47" s="20">
        <v>4550</v>
      </c>
      <c r="G47" s="2">
        <v>0</v>
      </c>
    </row>
    <row r="48" spans="2:7" x14ac:dyDescent="0.35">
      <c r="B48" s="16">
        <f>12659.71+1183.61</f>
        <v>13843.32</v>
      </c>
      <c r="C48" s="1" t="s">
        <v>23</v>
      </c>
      <c r="F48" s="17">
        <f>12659.71+1183.61</f>
        <v>13843.32</v>
      </c>
      <c r="G48" s="2">
        <v>0</v>
      </c>
    </row>
    <row r="49" spans="2:7" x14ac:dyDescent="0.35">
      <c r="B49" s="16">
        <f>15033.4+1341.75</f>
        <v>16375.15</v>
      </c>
      <c r="C49" s="1" t="s">
        <v>23</v>
      </c>
      <c r="F49" s="17">
        <f>15033.4+1341.75</f>
        <v>16375.15</v>
      </c>
      <c r="G49" s="2">
        <v>0</v>
      </c>
    </row>
    <row r="50" spans="2:7" x14ac:dyDescent="0.35">
      <c r="B50" s="16">
        <f>6000+3100.48</f>
        <v>9100.48</v>
      </c>
      <c r="C50" s="1" t="s">
        <v>23</v>
      </c>
      <c r="F50" s="17">
        <f>6000+3100.48</f>
        <v>9100.48</v>
      </c>
      <c r="G50" s="2">
        <v>0</v>
      </c>
    </row>
    <row r="51" spans="2:7" x14ac:dyDescent="0.35">
      <c r="B51" s="16">
        <v>20616</v>
      </c>
      <c r="C51" s="1" t="s">
        <v>23</v>
      </c>
      <c r="F51" s="17">
        <v>20616</v>
      </c>
      <c r="G51" s="2">
        <v>0</v>
      </c>
    </row>
    <row r="52" spans="2:7" x14ac:dyDescent="0.35">
      <c r="B52" s="16">
        <f>23331.83+2289.91</f>
        <v>25621.74</v>
      </c>
      <c r="C52" s="1" t="s">
        <v>23</v>
      </c>
      <c r="E52" s="17">
        <f>23331.83+2289.91</f>
        <v>25621.74</v>
      </c>
      <c r="G52" s="2">
        <v>0</v>
      </c>
    </row>
    <row r="53" spans="2:7" x14ac:dyDescent="0.35">
      <c r="B53" s="16">
        <f>15030+3275.02</f>
        <v>18305.02</v>
      </c>
      <c r="C53" s="1" t="s">
        <v>23</v>
      </c>
      <c r="F53" s="17">
        <f>15030+3275.02</f>
        <v>18305.02</v>
      </c>
      <c r="G53" s="2">
        <v>0</v>
      </c>
    </row>
    <row r="54" spans="2:7" x14ac:dyDescent="0.35">
      <c r="B54" s="16">
        <f>23736.96+5407.26</f>
        <v>29144.22</v>
      </c>
      <c r="C54" s="1" t="s">
        <v>23</v>
      </c>
      <c r="D54" s="17">
        <f>23736.96+5407.26</f>
        <v>29144.22</v>
      </c>
      <c r="G54" s="2">
        <v>0</v>
      </c>
    </row>
    <row r="55" spans="2:7" x14ac:dyDescent="0.35">
      <c r="B55" s="16">
        <f>18119.21+2885.65</f>
        <v>21004.86</v>
      </c>
      <c r="C55" s="1" t="s">
        <v>23</v>
      </c>
      <c r="F55" s="17">
        <f>18119.21+2885.65</f>
        <v>21004.86</v>
      </c>
      <c r="G55" s="2">
        <v>0</v>
      </c>
    </row>
    <row r="56" spans="2:7" x14ac:dyDescent="0.35">
      <c r="B56" s="16">
        <f>3481.42+192.78</f>
        <v>3674.2000000000003</v>
      </c>
      <c r="C56" s="1" t="s">
        <v>23</v>
      </c>
      <c r="D56" s="7">
        <v>1839.43</v>
      </c>
      <c r="F56" s="7">
        <f>SUM(B56-D56)</f>
        <v>1834.7700000000002</v>
      </c>
      <c r="G56" s="2">
        <v>0</v>
      </c>
    </row>
    <row r="57" spans="2:7" x14ac:dyDescent="0.35">
      <c r="B57" s="16">
        <f>33756.69+3668.92</f>
        <v>37425.61</v>
      </c>
      <c r="C57" s="1" t="s">
        <v>23</v>
      </c>
      <c r="E57" s="17">
        <f>33756.69+3668.92</f>
        <v>37425.61</v>
      </c>
      <c r="G57" s="2">
        <v>0</v>
      </c>
    </row>
    <row r="58" spans="2:7" x14ac:dyDescent="0.35">
      <c r="B58" s="16">
        <f>22945.72+4999.85</f>
        <v>27945.57</v>
      </c>
      <c r="C58" s="1" t="s">
        <v>23</v>
      </c>
      <c r="F58" s="17">
        <f>22945.72+4999.85</f>
        <v>27945.57</v>
      </c>
      <c r="G58" s="2">
        <v>0</v>
      </c>
    </row>
    <row r="59" spans="2:7" x14ac:dyDescent="0.35">
      <c r="B59" s="16">
        <f>426600+39884.69</f>
        <v>466484.69</v>
      </c>
      <c r="C59" s="18" t="s">
        <v>33</v>
      </c>
      <c r="F59" s="17">
        <f>426600+39884.69</f>
        <v>466484.69</v>
      </c>
      <c r="G59" s="2">
        <v>0</v>
      </c>
    </row>
    <row r="60" spans="2:7" x14ac:dyDescent="0.35">
      <c r="B60" s="16">
        <f>450000+40162.98</f>
        <v>490162.98</v>
      </c>
      <c r="C60" s="18" t="s">
        <v>34</v>
      </c>
      <c r="F60" s="17">
        <f>450000+40162.98</f>
        <v>490162.98</v>
      </c>
      <c r="G60" s="2">
        <v>0</v>
      </c>
    </row>
    <row r="61" spans="2:7" x14ac:dyDescent="0.35">
      <c r="B61" s="16">
        <f>500000+79629.63</f>
        <v>579629.63</v>
      </c>
      <c r="C61" s="18" t="s">
        <v>24</v>
      </c>
      <c r="F61" s="17">
        <f>500000+79629.63</f>
        <v>579629.63</v>
      </c>
      <c r="G61" s="2">
        <v>0</v>
      </c>
    </row>
    <row r="62" spans="2:7" x14ac:dyDescent="0.35">
      <c r="B62" s="16">
        <f>690000+150350.19</f>
        <v>840350.19</v>
      </c>
      <c r="C62" s="18" t="s">
        <v>35</v>
      </c>
      <c r="F62" s="17">
        <f>690000+150350.19</f>
        <v>840350.19</v>
      </c>
      <c r="G62" s="2">
        <v>0</v>
      </c>
    </row>
    <row r="63" spans="2:7" x14ac:dyDescent="0.35">
      <c r="B63" s="16">
        <f>15500+1383.39</f>
        <v>16883.39</v>
      </c>
      <c r="C63" s="18" t="s">
        <v>36</v>
      </c>
      <c r="F63" s="17">
        <f>15500+1383.39</f>
        <v>16883.39</v>
      </c>
      <c r="G63" s="2">
        <v>0</v>
      </c>
    </row>
    <row r="64" spans="2:7" x14ac:dyDescent="0.35">
      <c r="B64" s="16">
        <f>53397+6226.51</f>
        <v>59623.51</v>
      </c>
      <c r="C64" s="21" t="s">
        <v>37</v>
      </c>
      <c r="F64" s="17">
        <f>53397+6226.51</f>
        <v>59623.51</v>
      </c>
      <c r="G64" s="2">
        <v>0</v>
      </c>
    </row>
    <row r="65" spans="2:7" x14ac:dyDescent="0.35">
      <c r="B65" s="16">
        <v>4750</v>
      </c>
      <c r="C65" s="21" t="s">
        <v>38</v>
      </c>
      <c r="E65" s="17">
        <v>4750</v>
      </c>
      <c r="G65" s="2">
        <v>0</v>
      </c>
    </row>
    <row r="66" spans="2:7" x14ac:dyDescent="0.35">
      <c r="B66" s="16">
        <v>2500</v>
      </c>
      <c r="C66" s="21" t="s">
        <v>39</v>
      </c>
      <c r="E66" s="17">
        <v>2500</v>
      </c>
      <c r="G66" s="2">
        <v>0</v>
      </c>
    </row>
    <row r="67" spans="2:7" x14ac:dyDescent="0.35">
      <c r="B67" s="16">
        <v>35470</v>
      </c>
      <c r="C67" s="21" t="s">
        <v>40</v>
      </c>
      <c r="E67" s="17">
        <v>35470</v>
      </c>
      <c r="G67" s="2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/>
  </sheetViews>
  <sheetFormatPr defaultColWidth="9.1796875" defaultRowHeight="14.5" x14ac:dyDescent="0.35"/>
  <cols>
    <col min="1" max="1" width="9.1796875" style="1"/>
    <col min="2" max="2" width="11.26953125" style="1" bestFit="1" customWidth="1"/>
    <col min="3" max="3" width="44.26953125" style="1" bestFit="1" customWidth="1"/>
    <col min="4" max="4" width="9.81640625" style="2" bestFit="1" customWidth="1"/>
    <col min="5" max="5" width="17.1796875" style="2" customWidth="1"/>
    <col min="6" max="6" width="20.453125" style="2" bestFit="1" customWidth="1"/>
    <col min="7" max="7" width="8.90625" style="2" bestFit="1" customWidth="1"/>
    <col min="8" max="8" width="20" style="1" customWidth="1"/>
    <col min="9" max="16384" width="9.1796875" style="1"/>
  </cols>
  <sheetData>
    <row r="2" spans="2:8" ht="29" x14ac:dyDescent="0.35">
      <c r="B2" s="13" t="s">
        <v>47</v>
      </c>
      <c r="C2" s="2" t="s">
        <v>0</v>
      </c>
      <c r="D2" s="3" t="s">
        <v>46</v>
      </c>
      <c r="E2" s="3" t="s">
        <v>25</v>
      </c>
      <c r="F2" s="3" t="s">
        <v>45</v>
      </c>
      <c r="G2" s="3" t="s">
        <v>26</v>
      </c>
      <c r="H2" s="2" t="s">
        <v>27</v>
      </c>
    </row>
    <row r="3" spans="2:8" x14ac:dyDescent="0.35">
      <c r="B3" s="4">
        <f>3258+338.92</f>
        <v>3596.92</v>
      </c>
      <c r="C3" s="1" t="s">
        <v>1</v>
      </c>
      <c r="F3" s="5">
        <f>3258+338.92</f>
        <v>3596.92</v>
      </c>
      <c r="G3" s="2">
        <v>0</v>
      </c>
    </row>
    <row r="4" spans="2:8" x14ac:dyDescent="0.35">
      <c r="B4" s="4">
        <f>2500+302.01</f>
        <v>2802.01</v>
      </c>
      <c r="C4" s="1" t="s">
        <v>1</v>
      </c>
      <c r="F4" s="5">
        <f>2500+302.01</f>
        <v>2802.01</v>
      </c>
      <c r="G4" s="2">
        <v>0</v>
      </c>
    </row>
    <row r="5" spans="2:8" x14ac:dyDescent="0.35">
      <c r="B5" s="4">
        <v>1273.56</v>
      </c>
      <c r="C5" s="1" t="s">
        <v>1</v>
      </c>
      <c r="F5" s="5">
        <v>1273.56</v>
      </c>
      <c r="G5" s="2">
        <v>0</v>
      </c>
    </row>
    <row r="6" spans="2:8" x14ac:dyDescent="0.35">
      <c r="B6" s="4">
        <v>656.23</v>
      </c>
      <c r="C6" s="1" t="s">
        <v>1</v>
      </c>
      <c r="F6" s="5">
        <v>656.23</v>
      </c>
      <c r="G6" s="2">
        <v>0</v>
      </c>
    </row>
    <row r="7" spans="2:8" x14ac:dyDescent="0.35">
      <c r="B7" s="4">
        <f>3655+502.87</f>
        <v>4157.87</v>
      </c>
      <c r="C7" s="1" t="s">
        <v>1</v>
      </c>
      <c r="F7" s="5">
        <f>3655+502.87</f>
        <v>4157.87</v>
      </c>
      <c r="G7" s="2">
        <v>0</v>
      </c>
    </row>
    <row r="8" spans="2:8" x14ac:dyDescent="0.35">
      <c r="B8" s="4">
        <v>6750</v>
      </c>
      <c r="C8" s="1" t="s">
        <v>1</v>
      </c>
      <c r="F8" s="5">
        <v>6750</v>
      </c>
      <c r="G8" s="2">
        <v>0</v>
      </c>
    </row>
    <row r="9" spans="2:8" x14ac:dyDescent="0.35">
      <c r="B9" s="4">
        <v>60.38</v>
      </c>
      <c r="C9" s="1" t="s">
        <v>1</v>
      </c>
      <c r="F9" s="5">
        <v>60.38</v>
      </c>
      <c r="G9" s="2">
        <v>0</v>
      </c>
    </row>
    <row r="10" spans="2:8" x14ac:dyDescent="0.35">
      <c r="B10" s="4">
        <f>253+62.07</f>
        <v>315.07</v>
      </c>
      <c r="C10" s="1" t="s">
        <v>1</v>
      </c>
      <c r="F10" s="5">
        <f>253+62.07</f>
        <v>315.07</v>
      </c>
      <c r="G10" s="2">
        <v>0</v>
      </c>
    </row>
    <row r="11" spans="2:8" x14ac:dyDescent="0.35">
      <c r="B11" s="4">
        <v>41007.29</v>
      </c>
      <c r="C11" s="1" t="s">
        <v>1</v>
      </c>
      <c r="F11" s="5">
        <v>41007.29</v>
      </c>
      <c r="G11" s="2">
        <v>0</v>
      </c>
    </row>
    <row r="12" spans="2:8" x14ac:dyDescent="0.35">
      <c r="B12" s="4">
        <v>2053.8200000000002</v>
      </c>
      <c r="C12" s="1" t="s">
        <v>1</v>
      </c>
      <c r="F12" s="5">
        <v>2053.8200000000002</v>
      </c>
      <c r="G12" s="2">
        <v>0</v>
      </c>
    </row>
    <row r="13" spans="2:8" x14ac:dyDescent="0.35">
      <c r="B13" s="4">
        <f>453+18.4</f>
        <v>471.4</v>
      </c>
      <c r="C13" s="1" t="s">
        <v>1</v>
      </c>
      <c r="F13" s="5">
        <f>453+18.4</f>
        <v>471.4</v>
      </c>
      <c r="G13" s="2">
        <v>0</v>
      </c>
    </row>
    <row r="14" spans="2:8" x14ac:dyDescent="0.35">
      <c r="B14" s="4">
        <f>21824+2237.28</f>
        <v>24061.279999999999</v>
      </c>
      <c r="C14" s="1" t="s">
        <v>1</v>
      </c>
      <c r="F14" s="5">
        <f>21824+2237.28</f>
        <v>24061.279999999999</v>
      </c>
      <c r="G14" s="2">
        <v>0</v>
      </c>
    </row>
    <row r="15" spans="2:8" x14ac:dyDescent="0.35">
      <c r="B15" s="4">
        <v>2395.16</v>
      </c>
      <c r="C15" s="1" t="s">
        <v>1</v>
      </c>
      <c r="F15" s="5">
        <v>2395.16</v>
      </c>
      <c r="G15" s="2">
        <v>0</v>
      </c>
    </row>
    <row r="16" spans="2:8" x14ac:dyDescent="0.35">
      <c r="B16" s="4">
        <v>3464.95</v>
      </c>
      <c r="C16" s="1" t="s">
        <v>1</v>
      </c>
      <c r="F16" s="5">
        <v>3464.95</v>
      </c>
      <c r="G16" s="2">
        <v>0</v>
      </c>
    </row>
    <row r="17" spans="2:7" x14ac:dyDescent="0.35">
      <c r="B17" s="4">
        <v>1548.27</v>
      </c>
      <c r="C17" s="1" t="s">
        <v>1</v>
      </c>
      <c r="F17" s="5">
        <v>1548.27</v>
      </c>
      <c r="G17" s="2">
        <v>0</v>
      </c>
    </row>
    <row r="18" spans="2:7" x14ac:dyDescent="0.35">
      <c r="B18" s="4">
        <v>453</v>
      </c>
      <c r="C18" s="1" t="s">
        <v>1</v>
      </c>
      <c r="F18" s="5">
        <v>453</v>
      </c>
      <c r="G18" s="2">
        <v>0</v>
      </c>
    </row>
    <row r="19" spans="2:7" x14ac:dyDescent="0.35">
      <c r="B19" s="4">
        <v>1795</v>
      </c>
      <c r="C19" s="1" t="s">
        <v>1</v>
      </c>
      <c r="F19" s="5">
        <v>1795</v>
      </c>
      <c r="G19" s="2">
        <v>0</v>
      </c>
    </row>
    <row r="20" spans="2:7" x14ac:dyDescent="0.35">
      <c r="B20" s="4">
        <v>906</v>
      </c>
      <c r="C20" s="1" t="s">
        <v>1</v>
      </c>
      <c r="F20" s="5">
        <v>906</v>
      </c>
      <c r="G20" s="2">
        <v>0</v>
      </c>
    </row>
    <row r="21" spans="2:7" x14ac:dyDescent="0.35">
      <c r="B21" s="4">
        <v>1062</v>
      </c>
      <c r="C21" s="1" t="s">
        <v>1</v>
      </c>
      <c r="F21" s="5">
        <v>1062</v>
      </c>
      <c r="G21" s="2">
        <v>0</v>
      </c>
    </row>
    <row r="22" spans="2:7" x14ac:dyDescent="0.35">
      <c r="B22" s="4">
        <v>2500</v>
      </c>
      <c r="C22" s="1" t="s">
        <v>1</v>
      </c>
      <c r="F22" s="5">
        <v>2500</v>
      </c>
      <c r="G22" s="2">
        <v>0</v>
      </c>
    </row>
    <row r="23" spans="2:7" x14ac:dyDescent="0.35">
      <c r="B23" s="4">
        <v>1899</v>
      </c>
      <c r="C23" s="1" t="s">
        <v>1</v>
      </c>
      <c r="F23" s="5">
        <v>1899</v>
      </c>
      <c r="G23" s="2">
        <v>0</v>
      </c>
    </row>
    <row r="24" spans="2:7" x14ac:dyDescent="0.35">
      <c r="B24" s="4">
        <v>453</v>
      </c>
      <c r="C24" s="1" t="s">
        <v>1</v>
      </c>
      <c r="F24" s="5">
        <v>453</v>
      </c>
      <c r="G24" s="2">
        <v>0</v>
      </c>
    </row>
    <row r="25" spans="2:7" x14ac:dyDescent="0.35">
      <c r="B25" s="4">
        <v>633</v>
      </c>
      <c r="C25" s="1" t="s">
        <v>1</v>
      </c>
      <c r="F25" s="5">
        <v>633</v>
      </c>
      <c r="G25" s="2">
        <v>0</v>
      </c>
    </row>
    <row r="26" spans="2:7" x14ac:dyDescent="0.35">
      <c r="B26" s="4">
        <f>253+23.82</f>
        <v>276.82</v>
      </c>
      <c r="C26" s="1" t="s">
        <v>1</v>
      </c>
      <c r="F26" s="5">
        <f>253+23.82</f>
        <v>276.82</v>
      </c>
      <c r="G26" s="2">
        <v>0</v>
      </c>
    </row>
    <row r="27" spans="2:7" x14ac:dyDescent="0.35">
      <c r="B27" s="6">
        <f>17200+6836.82</f>
        <v>24036.82</v>
      </c>
      <c r="C27" s="1" t="s">
        <v>28</v>
      </c>
      <c r="F27" s="7">
        <f>17200+6836.82</f>
        <v>24036.82</v>
      </c>
      <c r="G27" s="2">
        <v>0</v>
      </c>
    </row>
    <row r="28" spans="2:7" x14ac:dyDescent="0.35">
      <c r="B28" s="6">
        <f>28863+2958.88</f>
        <v>31821.88</v>
      </c>
      <c r="C28" s="1" t="s">
        <v>28</v>
      </c>
      <c r="F28" s="7">
        <f>28863+2958.88</f>
        <v>31821.88</v>
      </c>
      <c r="G28" s="2">
        <v>0</v>
      </c>
    </row>
    <row r="29" spans="2:7" x14ac:dyDescent="0.35">
      <c r="B29" s="6">
        <f>90625+17612.63</f>
        <v>108237.63</v>
      </c>
      <c r="C29" s="8" t="s">
        <v>43</v>
      </c>
      <c r="D29" s="7">
        <f>90625+17612.63</f>
        <v>108237.63</v>
      </c>
      <c r="G29" s="2">
        <v>0</v>
      </c>
    </row>
    <row r="30" spans="2:7" x14ac:dyDescent="0.35">
      <c r="B30" s="6">
        <f>45800+18205.02</f>
        <v>64005.020000000004</v>
      </c>
      <c r="C30" s="8" t="s">
        <v>41</v>
      </c>
      <c r="F30" s="7">
        <f>45800+18205.02</f>
        <v>64005.020000000004</v>
      </c>
      <c r="G30" s="2">
        <v>0</v>
      </c>
    </row>
    <row r="31" spans="2:7" x14ac:dyDescent="0.35">
      <c r="B31" s="6">
        <f>90000+2201.83</f>
        <v>92201.83</v>
      </c>
      <c r="C31" s="8" t="s">
        <v>42</v>
      </c>
      <c r="F31" s="7">
        <f>90000+2201.83</f>
        <v>92201.83</v>
      </c>
      <c r="G31" s="2">
        <v>0</v>
      </c>
    </row>
    <row r="32" spans="2:7" x14ac:dyDescent="0.35">
      <c r="B32" s="6">
        <f>2275+1033.41</f>
        <v>3308.41</v>
      </c>
      <c r="C32" s="8" t="s">
        <v>42</v>
      </c>
      <c r="F32" s="7">
        <f>2275+1033.41</f>
        <v>3308.41</v>
      </c>
      <c r="G32" s="2">
        <v>0</v>
      </c>
    </row>
    <row r="33" spans="2:7" x14ac:dyDescent="0.35">
      <c r="B33" s="4">
        <f>501552+48852.47</f>
        <v>550404.47</v>
      </c>
      <c r="C33" s="1" t="s">
        <v>2</v>
      </c>
      <c r="F33" s="5">
        <f>501552+48852.47</f>
        <v>550404.47</v>
      </c>
      <c r="G33" s="2">
        <v>0</v>
      </c>
    </row>
    <row r="34" spans="2:7" x14ac:dyDescent="0.35">
      <c r="B34" s="4">
        <f>47396+6520.93</f>
        <v>53916.93</v>
      </c>
      <c r="C34" s="1" t="s">
        <v>2</v>
      </c>
      <c r="D34" s="5">
        <f>47396+6520.93</f>
        <v>53916.93</v>
      </c>
      <c r="G34" s="2">
        <v>0</v>
      </c>
    </row>
    <row r="35" spans="2:7" x14ac:dyDescent="0.35">
      <c r="B35" s="6">
        <f>786600+312665.27</f>
        <v>1099265.27</v>
      </c>
      <c r="C35" s="1" t="s">
        <v>2</v>
      </c>
      <c r="D35" s="7">
        <v>239748.97</v>
      </c>
      <c r="F35" s="7">
        <f>SUM(B35-D35)</f>
        <v>859516.3</v>
      </c>
      <c r="G35" s="2">
        <v>0</v>
      </c>
    </row>
    <row r="36" spans="2:7" x14ac:dyDescent="0.35">
      <c r="B36" s="6">
        <f>8000+3288.14</f>
        <v>11288.14</v>
      </c>
      <c r="C36" s="1" t="s">
        <v>2</v>
      </c>
      <c r="F36" s="7">
        <f>8000+3288.14</f>
        <v>11288.14</v>
      </c>
      <c r="G36" s="2">
        <v>0</v>
      </c>
    </row>
    <row r="37" spans="2:7" x14ac:dyDescent="0.35">
      <c r="B37" s="6">
        <f>8000+3220.34</f>
        <v>11220.34</v>
      </c>
      <c r="C37" s="1" t="s">
        <v>2</v>
      </c>
      <c r="F37" s="7">
        <f>8000+3220.34</f>
        <v>11220.34</v>
      </c>
      <c r="G37" s="2">
        <v>0</v>
      </c>
    </row>
    <row r="38" spans="2:7" x14ac:dyDescent="0.35">
      <c r="B38" s="6">
        <f>150000+15121.67+5504.06</f>
        <v>170625.73</v>
      </c>
      <c r="C38" s="9" t="s">
        <v>44</v>
      </c>
      <c r="D38" s="7">
        <v>56875.24</v>
      </c>
      <c r="F38" s="7">
        <f>SUM(B38-D38)</f>
        <v>113750.49000000002</v>
      </c>
      <c r="G38" s="2">
        <v>0</v>
      </c>
    </row>
    <row r="39" spans="2:7" x14ac:dyDescent="0.35">
      <c r="B39" s="10">
        <v>6300</v>
      </c>
      <c r="C39" s="1" t="s">
        <v>3</v>
      </c>
      <c r="F39" s="11">
        <v>6300</v>
      </c>
      <c r="G39" s="2">
        <v>0</v>
      </c>
    </row>
    <row r="40" spans="2:7" x14ac:dyDescent="0.35">
      <c r="B40" s="10">
        <f>2200+102.48</f>
        <v>2302.48</v>
      </c>
      <c r="C40" s="1" t="s">
        <v>3</v>
      </c>
      <c r="F40" s="11">
        <f>2200+102.48</f>
        <v>2302.48</v>
      </c>
      <c r="G40" s="2">
        <v>0</v>
      </c>
    </row>
    <row r="41" spans="2:7" x14ac:dyDescent="0.35">
      <c r="B41" s="10">
        <f>12600+1291.68</f>
        <v>13891.68</v>
      </c>
      <c r="C41" s="1" t="s">
        <v>3</v>
      </c>
      <c r="F41" s="11">
        <f>12600+1291.68</f>
        <v>13891.68</v>
      </c>
      <c r="G41" s="2">
        <v>0</v>
      </c>
    </row>
    <row r="42" spans="2:7" x14ac:dyDescent="0.35">
      <c r="B42" s="1">
        <v>700</v>
      </c>
      <c r="C42" s="1" t="s">
        <v>3</v>
      </c>
      <c r="E42" s="2">
        <v>700</v>
      </c>
      <c r="G42" s="2">
        <v>0</v>
      </c>
    </row>
    <row r="43" spans="2:7" x14ac:dyDescent="0.35">
      <c r="B43" s="6">
        <f>2512.97+570.71</f>
        <v>3083.68</v>
      </c>
      <c r="C43" s="1" t="s">
        <v>23</v>
      </c>
      <c r="F43" s="7">
        <f>2512.97+570.71</f>
        <v>3083.68</v>
      </c>
      <c r="G43" s="2">
        <v>0</v>
      </c>
    </row>
    <row r="44" spans="2:7" x14ac:dyDescent="0.35">
      <c r="B44" s="6">
        <f>60728.96+1485.72</f>
        <v>62214.68</v>
      </c>
      <c r="C44" s="1" t="s">
        <v>23</v>
      </c>
      <c r="F44" s="7">
        <f>60728.96+1485.72</f>
        <v>62214.68</v>
      </c>
      <c r="G44" s="2">
        <v>0</v>
      </c>
    </row>
    <row r="45" spans="2:7" x14ac:dyDescent="0.35">
      <c r="B45" s="6">
        <f>6413+2913.08</f>
        <v>9326.08</v>
      </c>
      <c r="C45" s="1" t="s">
        <v>23</v>
      </c>
      <c r="F45" s="7">
        <f>6413+2913.08</f>
        <v>9326.08</v>
      </c>
      <c r="G45" s="2">
        <v>0</v>
      </c>
    </row>
    <row r="46" spans="2:7" x14ac:dyDescent="0.35">
      <c r="B46" s="6">
        <f>16848.62+3676.06</f>
        <v>20524.68</v>
      </c>
      <c r="C46" s="1" t="s">
        <v>23</v>
      </c>
      <c r="F46" s="7">
        <f>16848.62+3676.06</f>
        <v>20524.68</v>
      </c>
      <c r="G46" s="2">
        <v>0</v>
      </c>
    </row>
    <row r="47" spans="2:7" x14ac:dyDescent="0.35">
      <c r="B47" s="6">
        <f>48016+4884.29</f>
        <v>52900.29</v>
      </c>
      <c r="C47" s="1" t="s">
        <v>23</v>
      </c>
      <c r="F47" s="7">
        <f>48016+4884.29</f>
        <v>52900.29</v>
      </c>
      <c r="G47" s="2">
        <v>0</v>
      </c>
    </row>
    <row r="48" spans="2:7" x14ac:dyDescent="0.35">
      <c r="B48" s="6">
        <f>36673.2+3759.54</f>
        <v>40432.74</v>
      </c>
      <c r="C48" s="1" t="s">
        <v>23</v>
      </c>
      <c r="F48" s="7">
        <f>36673.2+3759.54</f>
        <v>40432.74</v>
      </c>
      <c r="G48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2017-18</vt:lpstr>
      <vt:lpstr>2018-19</vt:lpstr>
      <vt:lpstr>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inelson</dc:creator>
  <cp:lastModifiedBy>MKEATLEY</cp:lastModifiedBy>
  <dcterms:created xsi:type="dcterms:W3CDTF">2018-05-14T08:37:15Z</dcterms:created>
  <dcterms:modified xsi:type="dcterms:W3CDTF">2020-09-07T14:46:55Z</dcterms:modified>
</cp:coreProperties>
</file>